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workbookProtection workbookPassword="CC61" lockStructure="1"/>
  <bookViews>
    <workbookView xWindow="360" yWindow="120" windowWidth="11100" windowHeight="6015" tabRatio="801" activeTab="2"/>
  </bookViews>
  <sheets>
    <sheet name="Aktualisierungen" sheetId="21" r:id="rId1"/>
    <sheet name="Erläuterungen" sheetId="20" r:id="rId2"/>
    <sheet name="Eingabe" sheetId="1" r:id="rId3"/>
    <sheet name="Ausrichtung" sheetId="17" r:id="rId4"/>
    <sheet name="Berechnungen" sheetId="6" r:id="rId5"/>
    <sheet name="Förderungen" sheetId="10" r:id="rId6"/>
    <sheet name="Wetterdaten" sheetId="9" state="hidden" r:id="rId7"/>
    <sheet name="PLZ-Zuordnung" sheetId="11" state="hidden" r:id="rId8"/>
    <sheet name="Strompreis" sheetId="19" state="hidden" r:id="rId9"/>
  </sheets>
  <externalReferences>
    <externalReference r:id="rId10"/>
  </externalReferences>
  <definedNames>
    <definedName name="_xlnm._FilterDatabase" localSheetId="3" hidden="1">Ausrichtung!#REF!</definedName>
    <definedName name="_xlnm._FilterDatabase" localSheetId="2" hidden="1">Eingabe!$B$168:$B$169</definedName>
    <definedName name="_xlnm._FilterDatabase" localSheetId="7" hidden="1">'PLZ-Zuordnung'!$A$2:$G$2460</definedName>
    <definedName name="_xlnm._FilterDatabase" localSheetId="8" hidden="1">Strompreis!#REF!</definedName>
    <definedName name="_xlnm.Print_Area" localSheetId="0">Aktualisierungen!$A$1:$I$58</definedName>
    <definedName name="_xlnm.Print_Area" localSheetId="3">Ausrichtung!$A$1:$Z$53</definedName>
    <definedName name="_xlnm.Print_Area" localSheetId="4">Berechnungen!$A$1:$R$50</definedName>
    <definedName name="_xlnm.Print_Area" localSheetId="2">Eingabe!$A$1:$Q$126</definedName>
    <definedName name="_xlnm.Print_Area" localSheetId="1">Erläuterungen!$A$1:$I$116</definedName>
    <definedName name="_xlnm.Print_Area" localSheetId="5">Förderungen!$A$1:$AF$113</definedName>
    <definedName name="_xlnm.Print_Area" localSheetId="7">'PLZ-Zuordnung'!$A$65536</definedName>
    <definedName name="_xlnm.Print_Area" localSheetId="8">Strompreis!$A$65536</definedName>
    <definedName name="_xlnm.Print_Area" localSheetId="6">Wetterdaten!$A$65536</definedName>
    <definedName name="OLE_LINK1" localSheetId="0">Aktualisierungen!$D$21</definedName>
    <definedName name="OLE_LINK1" localSheetId="1">Erläuterungen!#REF!</definedName>
    <definedName name="OLE_LINK15" localSheetId="0">Aktualisierungen!$L$15</definedName>
    <definedName name="OLE_LINK17" localSheetId="5">Förderungen!$U$36</definedName>
    <definedName name="OLE_LINK3" localSheetId="0">Aktualisierungen!$A$14</definedName>
    <definedName name="OLE_LINK3" localSheetId="1">Erläuterungen!$A$14</definedName>
    <definedName name="OLE_LINK4" localSheetId="1">Erläuterungen!$N$104</definedName>
    <definedName name="OLE_LINK8" localSheetId="1">Erläuterungen!$N$105</definedName>
    <definedName name="Text">[1]Sprachmodul!$C$1:$L$186</definedName>
  </definedNames>
  <calcPr calcId="145621"/>
</workbook>
</file>

<file path=xl/calcChain.xml><?xml version="1.0" encoding="utf-8"?>
<calcChain xmlns="http://schemas.openxmlformats.org/spreadsheetml/2006/main">
  <c r="G74" i="1" l="1"/>
  <c r="R253" i="1"/>
  <c r="R254" i="1"/>
  <c r="R255" i="1"/>
  <c r="R256" i="1"/>
  <c r="R257" i="1"/>
  <c r="R258" i="1"/>
  <c r="R259" i="1"/>
  <c r="R252" i="1"/>
  <c r="G46" i="1"/>
  <c r="H12" i="10"/>
  <c r="H110" i="10"/>
  <c r="H11" i="10"/>
  <c r="H109" i="10"/>
  <c r="H55" i="1"/>
  <c r="K25" i="1"/>
  <c r="V13" i="6"/>
  <c r="K238" i="1"/>
  <c r="H238" i="1"/>
  <c r="F238" i="1"/>
  <c r="D238" i="1"/>
  <c r="F51" i="17"/>
  <c r="J38" i="17"/>
  <c r="L3" i="9"/>
  <c r="D3" i="9"/>
  <c r="D52" i="9"/>
  <c r="J43" i="17"/>
  <c r="G38" i="1"/>
  <c r="P241" i="1"/>
  <c r="P242" i="1"/>
  <c r="P243" i="1"/>
  <c r="P244" i="1"/>
  <c r="I3" i="11"/>
  <c r="J3" i="11"/>
  <c r="B63" i="10"/>
  <c r="F50" i="17"/>
  <c r="D47" i="17"/>
  <c r="D39" i="17"/>
  <c r="D42" i="17"/>
  <c r="D43" i="17"/>
  <c r="D44" i="17"/>
  <c r="G88" i="1"/>
  <c r="F14" i="6"/>
  <c r="X14" i="6"/>
  <c r="H239" i="1"/>
  <c r="N25" i="6"/>
  <c r="V25" i="6"/>
  <c r="G76" i="1"/>
  <c r="J173" i="1"/>
  <c r="M25" i="6"/>
  <c r="G77" i="1"/>
  <c r="J174" i="1"/>
  <c r="V14" i="6"/>
  <c r="H195" i="1"/>
  <c r="H194" i="1"/>
  <c r="H193" i="1"/>
  <c r="H190" i="1"/>
  <c r="B77" i="10"/>
  <c r="B89" i="10"/>
  <c r="B113" i="10"/>
  <c r="B39" i="10"/>
  <c r="B27" i="10"/>
  <c r="B15" i="10"/>
  <c r="F66" i="1"/>
  <c r="G66" i="1"/>
  <c r="C8" i="6"/>
  <c r="K179" i="1"/>
  <c r="M13" i="6"/>
  <c r="N13" i="6"/>
  <c r="E38" i="17"/>
  <c r="E39" i="17"/>
  <c r="E42" i="17"/>
  <c r="E43" i="17"/>
  <c r="E44" i="17"/>
  <c r="K38" i="17"/>
  <c r="K39" i="17"/>
  <c r="K42" i="17"/>
  <c r="K43" i="17"/>
  <c r="K44" i="17"/>
  <c r="G39" i="1"/>
  <c r="G40" i="1"/>
  <c r="M14" i="6"/>
  <c r="N14" i="6"/>
  <c r="M15" i="6"/>
  <c r="N15" i="6"/>
  <c r="V15" i="6"/>
  <c r="M16" i="6"/>
  <c r="N16" i="6"/>
  <c r="V16" i="6"/>
  <c r="M17" i="6"/>
  <c r="N17" i="6"/>
  <c r="V17" i="6"/>
  <c r="M18" i="6"/>
  <c r="N18" i="6"/>
  <c r="V18" i="6"/>
  <c r="M19" i="6"/>
  <c r="N19" i="6"/>
  <c r="V19" i="6"/>
  <c r="M20" i="6"/>
  <c r="N20" i="6"/>
  <c r="V20" i="6"/>
  <c r="M21" i="6"/>
  <c r="N21" i="6"/>
  <c r="V21" i="6"/>
  <c r="M22" i="6"/>
  <c r="N22" i="6"/>
  <c r="V22" i="6"/>
  <c r="M23" i="6"/>
  <c r="N23" i="6"/>
  <c r="V23" i="6"/>
  <c r="M24" i="6"/>
  <c r="N24" i="6"/>
  <c r="V24" i="6"/>
  <c r="M26" i="6"/>
  <c r="N26" i="6"/>
  <c r="V26" i="6"/>
  <c r="M27" i="6"/>
  <c r="N27" i="6"/>
  <c r="V27" i="6"/>
  <c r="M28" i="6"/>
  <c r="N28" i="6"/>
  <c r="V28" i="6"/>
  <c r="M29" i="6"/>
  <c r="N29" i="6"/>
  <c r="V29" i="6"/>
  <c r="M30" i="6"/>
  <c r="N30" i="6"/>
  <c r="V30" i="6"/>
  <c r="M31" i="6"/>
  <c r="N31" i="6"/>
  <c r="V31" i="6"/>
  <c r="M32" i="6"/>
  <c r="N32" i="6"/>
  <c r="V32" i="6"/>
  <c r="M33" i="6"/>
  <c r="N33" i="6"/>
  <c r="V33" i="6"/>
  <c r="M34" i="6"/>
  <c r="N34" i="6"/>
  <c r="V34" i="6"/>
  <c r="M35" i="6"/>
  <c r="N35" i="6"/>
  <c r="V35" i="6"/>
  <c r="M36" i="6"/>
  <c r="N36" i="6"/>
  <c r="V36" i="6"/>
  <c r="M37" i="6"/>
  <c r="N37" i="6"/>
  <c r="V37" i="6"/>
  <c r="H53" i="6"/>
  <c r="C6" i="6"/>
  <c r="I73" i="6"/>
  <c r="F77" i="1"/>
  <c r="F76" i="1"/>
  <c r="J170" i="1"/>
  <c r="K170" i="1"/>
  <c r="B71" i="1"/>
  <c r="B70" i="1"/>
  <c r="G41" i="1"/>
  <c r="B55" i="19"/>
  <c r="A102" i="19"/>
  <c r="C55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AI55" i="19"/>
  <c r="AJ55" i="19"/>
  <c r="AK55" i="19"/>
  <c r="AL55" i="19"/>
  <c r="AM55" i="19"/>
  <c r="AN55" i="19"/>
  <c r="AO55" i="19"/>
  <c r="AP55" i="19"/>
  <c r="AQ55" i="19"/>
  <c r="AR55" i="19"/>
  <c r="AS55" i="19"/>
  <c r="AT55" i="19"/>
  <c r="AU55" i="19"/>
  <c r="AV55" i="19"/>
  <c r="AW55" i="19"/>
  <c r="AX55" i="19"/>
  <c r="AY55" i="19"/>
  <c r="AZ55" i="19"/>
  <c r="BA55" i="19"/>
  <c r="BB55" i="19"/>
  <c r="BC55" i="19"/>
  <c r="BD55" i="19"/>
  <c r="BE55" i="19"/>
  <c r="BF55" i="19"/>
  <c r="BG55" i="19"/>
  <c r="BH55" i="19"/>
  <c r="BI55" i="19"/>
  <c r="BJ55" i="19"/>
  <c r="BK55" i="19"/>
  <c r="BL55" i="19"/>
  <c r="BM55" i="19"/>
  <c r="BN55" i="19"/>
  <c r="BO55" i="19"/>
  <c r="BP55" i="19"/>
  <c r="BQ55" i="19"/>
  <c r="BR55" i="19"/>
  <c r="BS55" i="19"/>
  <c r="BT55" i="19"/>
  <c r="BU55" i="19"/>
  <c r="BV55" i="19"/>
  <c r="BW55" i="19"/>
  <c r="BX55" i="19"/>
  <c r="BY55" i="19"/>
  <c r="BZ55" i="19"/>
  <c r="CA55" i="19"/>
  <c r="CB55" i="19"/>
  <c r="CC55" i="19"/>
  <c r="CD55" i="19"/>
  <c r="CE55" i="19"/>
  <c r="CF55" i="19"/>
  <c r="CG55" i="19"/>
  <c r="CH55" i="19"/>
  <c r="CI55" i="19"/>
  <c r="G94" i="19"/>
  <c r="G75" i="1"/>
  <c r="P38" i="17"/>
  <c r="P39" i="17"/>
  <c r="P42" i="17"/>
  <c r="P43" i="17"/>
  <c r="P44" i="17"/>
  <c r="F44" i="17"/>
  <c r="G44" i="17"/>
  <c r="H44" i="17"/>
  <c r="I44" i="17"/>
  <c r="L44" i="17"/>
  <c r="M44" i="17"/>
  <c r="N44" i="17"/>
  <c r="O44" i="17"/>
  <c r="F43" i="17"/>
  <c r="G43" i="17"/>
  <c r="H43" i="17"/>
  <c r="I43" i="17"/>
  <c r="L43" i="17"/>
  <c r="M43" i="17"/>
  <c r="N43" i="17"/>
  <c r="O43" i="17"/>
  <c r="F42" i="17"/>
  <c r="G42" i="17"/>
  <c r="H42" i="17"/>
  <c r="I42" i="17"/>
  <c r="L42" i="17"/>
  <c r="M42" i="17"/>
  <c r="N42" i="17"/>
  <c r="O42" i="17"/>
  <c r="F39" i="17"/>
  <c r="G39" i="17"/>
  <c r="H39" i="17"/>
  <c r="I39" i="17"/>
  <c r="L39" i="17"/>
  <c r="M39" i="17"/>
  <c r="N39" i="17"/>
  <c r="O39" i="17"/>
  <c r="F38" i="17"/>
  <c r="G38" i="17"/>
  <c r="H38" i="17"/>
  <c r="I38" i="17"/>
  <c r="L38" i="17"/>
  <c r="M38" i="17"/>
  <c r="N38" i="17"/>
  <c r="O38" i="17"/>
  <c r="P173" i="1"/>
  <c r="D11" i="9"/>
  <c r="D6" i="9"/>
  <c r="D4" i="9"/>
  <c r="D239" i="1"/>
  <c r="D240" i="1"/>
  <c r="P47" i="17"/>
  <c r="N47" i="17"/>
  <c r="L47" i="17"/>
  <c r="I47" i="17"/>
  <c r="G47" i="17"/>
  <c r="E47" i="17"/>
  <c r="O47" i="17"/>
  <c r="M47" i="17"/>
  <c r="H47" i="17"/>
  <c r="F47" i="17"/>
  <c r="Q31" i="6"/>
  <c r="P31" i="6"/>
  <c r="O31" i="6"/>
  <c r="F15" i="6"/>
  <c r="X15" i="6"/>
  <c r="Q18" i="6"/>
  <c r="D34" i="9"/>
  <c r="D26" i="9"/>
  <c r="C84" i="6"/>
  <c r="D49" i="9"/>
  <c r="D41" i="9"/>
  <c r="D33" i="9"/>
  <c r="D25" i="9"/>
  <c r="D17" i="9"/>
  <c r="H72" i="6"/>
  <c r="G72" i="6"/>
  <c r="F72" i="6"/>
  <c r="E72" i="6"/>
  <c r="D46" i="9"/>
  <c r="F18" i="6"/>
  <c r="X18" i="6"/>
  <c r="D81" i="6"/>
  <c r="F19" i="6"/>
  <c r="X19" i="6"/>
  <c r="F17" i="6"/>
  <c r="X17" i="6"/>
  <c r="D73" i="6"/>
  <c r="F54" i="6"/>
  <c r="D75" i="6"/>
  <c r="D84" i="6"/>
  <c r="D74" i="6"/>
  <c r="U37" i="6"/>
  <c r="Q32" i="6"/>
  <c r="P32" i="6"/>
  <c r="O32" i="6"/>
  <c r="U21" i="6"/>
  <c r="U30" i="6"/>
  <c r="Q15" i="6"/>
  <c r="Q37" i="6"/>
  <c r="P37" i="6"/>
  <c r="O37" i="6"/>
  <c r="U29" i="6"/>
  <c r="U22" i="6"/>
  <c r="Q21" i="6"/>
  <c r="Q13" i="6"/>
  <c r="Q24" i="6"/>
  <c r="Q25" i="6"/>
  <c r="U17" i="6"/>
  <c r="U25" i="6"/>
  <c r="U33" i="6"/>
  <c r="U18" i="6"/>
  <c r="U26" i="6"/>
  <c r="U34" i="6"/>
  <c r="Q14" i="6"/>
  <c r="Q29" i="6"/>
  <c r="P29" i="6"/>
  <c r="O29" i="6"/>
  <c r="Q35" i="6"/>
  <c r="P35" i="6"/>
  <c r="O35" i="6"/>
  <c r="Q28" i="6"/>
  <c r="P28" i="6"/>
  <c r="O28" i="6"/>
  <c r="Q17" i="6"/>
  <c r="Q33" i="6"/>
  <c r="P33" i="6"/>
  <c r="O33" i="6"/>
  <c r="U15" i="6"/>
  <c r="U19" i="6"/>
  <c r="U23" i="6"/>
  <c r="U27" i="6"/>
  <c r="U31" i="6"/>
  <c r="U35" i="6"/>
  <c r="U16" i="6"/>
  <c r="U20" i="6"/>
  <c r="U24" i="6"/>
  <c r="U28" i="6"/>
  <c r="U32" i="6"/>
  <c r="U36" i="6"/>
  <c r="Q30" i="6"/>
  <c r="P30" i="6"/>
  <c r="O30" i="6"/>
  <c r="Q22" i="6"/>
  <c r="J171" i="1"/>
  <c r="K171" i="1"/>
  <c r="Q19" i="6"/>
  <c r="Q20" i="6"/>
  <c r="Q16" i="6"/>
  <c r="Q26" i="6"/>
  <c r="P26" i="6"/>
  <c r="O26" i="6"/>
  <c r="Q23" i="6"/>
  <c r="Q27" i="6"/>
  <c r="P27" i="6"/>
  <c r="O27" i="6"/>
  <c r="Q36" i="6"/>
  <c r="P36" i="6"/>
  <c r="O36" i="6"/>
  <c r="F21" i="6"/>
  <c r="X21" i="6"/>
  <c r="F20" i="6"/>
  <c r="X20" i="6"/>
  <c r="D48" i="9"/>
  <c r="G83" i="6"/>
  <c r="G73" i="6"/>
  <c r="E83" i="6"/>
  <c r="E73" i="6"/>
  <c r="K81" i="6"/>
  <c r="J85" i="6"/>
  <c r="J75" i="6"/>
  <c r="I81" i="6"/>
  <c r="H85" i="6"/>
  <c r="G85" i="6"/>
  <c r="K84" i="6"/>
  <c r="K74" i="6"/>
  <c r="J84" i="6"/>
  <c r="J74" i="6"/>
  <c r="I84" i="6"/>
  <c r="I74" i="6"/>
  <c r="H84" i="6"/>
  <c r="G75" i="6"/>
  <c r="E85" i="6"/>
  <c r="E75" i="6"/>
  <c r="H75" i="6"/>
  <c r="G81" i="6"/>
  <c r="F85" i="6"/>
  <c r="F75" i="6"/>
  <c r="E81" i="6"/>
  <c r="F22" i="6"/>
  <c r="X22" i="6"/>
  <c r="F13" i="6"/>
  <c r="X13" i="6"/>
  <c r="J83" i="6"/>
  <c r="J73" i="6"/>
  <c r="H83" i="6"/>
  <c r="I83" i="6"/>
  <c r="J39" i="17"/>
  <c r="J44" i="17"/>
  <c r="J42" i="17"/>
  <c r="Q34" i="6"/>
  <c r="P34" i="6"/>
  <c r="O34" i="6"/>
  <c r="AE13" i="6"/>
  <c r="D76" i="6"/>
  <c r="K83" i="6"/>
  <c r="C82" i="6"/>
  <c r="C75" i="6"/>
  <c r="C73" i="6"/>
  <c r="K76" i="6"/>
  <c r="H76" i="6"/>
  <c r="F76" i="6"/>
  <c r="C83" i="6"/>
  <c r="H74" i="6"/>
  <c r="G84" i="6"/>
  <c r="G74" i="6"/>
  <c r="F84" i="6"/>
  <c r="F74" i="6"/>
  <c r="E84" i="6"/>
  <c r="E74" i="6"/>
  <c r="D83" i="6"/>
  <c r="C86" i="6"/>
  <c r="C85" i="6"/>
  <c r="D72" i="6"/>
  <c r="D85" i="6"/>
  <c r="H73" i="6"/>
  <c r="F83" i="6"/>
  <c r="F73" i="6"/>
  <c r="K85" i="6"/>
  <c r="K75" i="6"/>
  <c r="J81" i="6"/>
  <c r="I85" i="6"/>
  <c r="I75" i="6"/>
  <c r="H81" i="6"/>
  <c r="F81" i="6"/>
  <c r="K72" i="6"/>
  <c r="J72" i="6"/>
  <c r="I72" i="6"/>
  <c r="F25" i="6"/>
  <c r="X25" i="6"/>
  <c r="D38" i="17"/>
  <c r="H36" i="10"/>
  <c r="F56" i="6"/>
  <c r="E82" i="6"/>
  <c r="H47" i="10"/>
  <c r="E58" i="6"/>
  <c r="H73" i="10"/>
  <c r="E59" i="6"/>
  <c r="H59" i="6"/>
  <c r="H77" i="6"/>
  <c r="H97" i="10"/>
  <c r="E61" i="6"/>
  <c r="H61" i="6"/>
  <c r="H24" i="10"/>
  <c r="F55" i="6"/>
  <c r="D82" i="6"/>
  <c r="H48" i="10"/>
  <c r="F57" i="6"/>
  <c r="F82" i="6"/>
  <c r="H60" i="10"/>
  <c r="F58" i="6"/>
  <c r="G82" i="6"/>
  <c r="H74" i="10"/>
  <c r="F59" i="6"/>
  <c r="H82" i="6"/>
  <c r="H86" i="10"/>
  <c r="F60" i="6"/>
  <c r="I82" i="6"/>
  <c r="H98" i="10"/>
  <c r="F61" i="6"/>
  <c r="J82" i="6"/>
  <c r="F23" i="6"/>
  <c r="X23" i="6"/>
  <c r="F16" i="6"/>
  <c r="X16" i="6"/>
  <c r="F41" i="17"/>
  <c r="E41" i="17"/>
  <c r="O41" i="17"/>
  <c r="H41" i="17"/>
  <c r="G41" i="17"/>
  <c r="M41" i="17"/>
  <c r="N41" i="17"/>
  <c r="J41" i="17"/>
  <c r="P41" i="17"/>
  <c r="D41" i="17"/>
  <c r="L41" i="17"/>
  <c r="I41" i="17"/>
  <c r="K41" i="17"/>
  <c r="H85" i="10"/>
  <c r="E60" i="6"/>
  <c r="H60" i="6"/>
  <c r="H59" i="10"/>
  <c r="H23" i="10"/>
  <c r="E55" i="6"/>
  <c r="H55" i="6"/>
  <c r="H35" i="10"/>
  <c r="E56" i="6"/>
  <c r="E54" i="6"/>
  <c r="C77" i="6"/>
  <c r="L32" i="6"/>
  <c r="L31" i="6"/>
  <c r="D44" i="9"/>
  <c r="D19" i="9"/>
  <c r="D27" i="9"/>
  <c r="D35" i="9"/>
  <c r="D43" i="9"/>
  <c r="D51" i="9"/>
  <c r="D20" i="9"/>
  <c r="D28" i="9"/>
  <c r="D36" i="9"/>
  <c r="D5" i="9"/>
  <c r="D10" i="9"/>
  <c r="D13" i="9"/>
  <c r="L29" i="6"/>
  <c r="L27" i="6"/>
  <c r="L28" i="6"/>
  <c r="C28" i="6"/>
  <c r="L34" i="6"/>
  <c r="L26" i="6"/>
  <c r="L33" i="6"/>
  <c r="C33" i="6"/>
  <c r="L37" i="6"/>
  <c r="F26" i="6"/>
  <c r="X26" i="6"/>
  <c r="C27" i="6"/>
  <c r="C26" i="6"/>
  <c r="L36" i="6"/>
  <c r="C36" i="6"/>
  <c r="L30" i="6"/>
  <c r="L35" i="6"/>
  <c r="C35" i="6"/>
  <c r="J86" i="6"/>
  <c r="G76" i="6"/>
  <c r="C72" i="6"/>
  <c r="C78" i="6"/>
  <c r="C81" i="6"/>
  <c r="F31" i="6"/>
  <c r="X31" i="6"/>
  <c r="F30" i="6"/>
  <c r="X30" i="6"/>
  <c r="F29" i="6"/>
  <c r="X29" i="6"/>
  <c r="F28" i="6"/>
  <c r="X28" i="6"/>
  <c r="F24" i="6"/>
  <c r="X24" i="6"/>
  <c r="K47" i="17"/>
  <c r="K73" i="6"/>
  <c r="F37" i="6"/>
  <c r="X37" i="6"/>
  <c r="F36" i="6"/>
  <c r="X36" i="6"/>
  <c r="F35" i="6"/>
  <c r="X35" i="6"/>
  <c r="F34" i="6"/>
  <c r="X34" i="6"/>
  <c r="F33" i="6"/>
  <c r="X33" i="6"/>
  <c r="F32" i="6"/>
  <c r="X32" i="6"/>
  <c r="F27" i="6"/>
  <c r="X27" i="6"/>
  <c r="C76" i="6"/>
  <c r="E86" i="6"/>
  <c r="E76" i="6"/>
  <c r="J76" i="6"/>
  <c r="C80" i="6"/>
  <c r="I86" i="6"/>
  <c r="D86" i="6"/>
  <c r="G86" i="6"/>
  <c r="F86" i="6"/>
  <c r="E80" i="6"/>
  <c r="G80" i="6"/>
  <c r="I80" i="6"/>
  <c r="F80" i="6"/>
  <c r="H80" i="6"/>
  <c r="J80" i="6"/>
  <c r="D80" i="6"/>
  <c r="G79" i="6"/>
  <c r="J79" i="6"/>
  <c r="I79" i="6"/>
  <c r="E79" i="6"/>
  <c r="D79" i="6"/>
  <c r="C79" i="6"/>
  <c r="H79" i="6"/>
  <c r="F79" i="6"/>
  <c r="J78" i="6"/>
  <c r="H78" i="6"/>
  <c r="E78" i="6"/>
  <c r="G78" i="6"/>
  <c r="I78" i="6"/>
  <c r="D78" i="6"/>
  <c r="F78" i="6"/>
  <c r="H86" i="6"/>
  <c r="C74" i="6"/>
  <c r="K82" i="6"/>
  <c r="K86" i="6"/>
  <c r="D8" i="9"/>
  <c r="D9" i="9"/>
  <c r="D40" i="9"/>
  <c r="D32" i="9"/>
  <c r="D24" i="9"/>
  <c r="D18" i="9"/>
  <c r="D47" i="9"/>
  <c r="D39" i="9"/>
  <c r="D31" i="9"/>
  <c r="D23" i="9"/>
  <c r="D16" i="9"/>
  <c r="D50" i="9"/>
  <c r="D14" i="9"/>
  <c r="D21" i="9"/>
  <c r="D29" i="9"/>
  <c r="D37" i="9"/>
  <c r="D45" i="9"/>
  <c r="D53" i="9"/>
  <c r="D22" i="9"/>
  <c r="D30" i="9"/>
  <c r="D38" i="9"/>
  <c r="D42" i="9"/>
  <c r="D7" i="9"/>
  <c r="D12" i="9"/>
  <c r="D15" i="9"/>
  <c r="J5" i="11"/>
  <c r="G11" i="1"/>
  <c r="U219" i="1"/>
  <c r="K79" i="6"/>
  <c r="K80" i="6"/>
  <c r="K78" i="6"/>
  <c r="C30" i="6"/>
  <c r="C34" i="6"/>
  <c r="C37" i="6"/>
  <c r="C29" i="6"/>
  <c r="C31" i="6"/>
  <c r="C32" i="6"/>
  <c r="G79" i="1"/>
  <c r="A103" i="19"/>
  <c r="D77" i="6"/>
  <c r="A115" i="19"/>
  <c r="A106" i="19"/>
  <c r="A118" i="19"/>
  <c r="A125" i="19"/>
  <c r="E57" i="6"/>
  <c r="F77" i="6"/>
  <c r="L4" i="9"/>
  <c r="I4" i="9"/>
  <c r="J4" i="9"/>
  <c r="A114" i="19"/>
  <c r="A109" i="19"/>
  <c r="A105" i="19"/>
  <c r="A111" i="19"/>
  <c r="U13" i="6"/>
  <c r="A108" i="19"/>
  <c r="A121" i="19"/>
  <c r="A104" i="19"/>
  <c r="A110" i="19"/>
  <c r="A112" i="19"/>
  <c r="K195" i="1"/>
  <c r="A116" i="19"/>
  <c r="A123" i="19"/>
  <c r="A113" i="19"/>
  <c r="A119" i="19"/>
  <c r="A120" i="19"/>
  <c r="H57" i="6"/>
  <c r="U14" i="6"/>
  <c r="C87" i="6"/>
  <c r="F87" i="6"/>
  <c r="H54" i="6"/>
  <c r="D87" i="6"/>
  <c r="I77" i="6"/>
  <c r="H56" i="6"/>
  <c r="E77" i="6"/>
  <c r="E87" i="6"/>
  <c r="J77" i="6"/>
  <c r="H58" i="6"/>
  <c r="G77" i="6"/>
  <c r="G87" i="6"/>
  <c r="J87" i="6"/>
  <c r="A122" i="19"/>
  <c r="A107" i="19"/>
  <c r="A117" i="19"/>
  <c r="H87" i="6"/>
  <c r="I76" i="6"/>
  <c r="I87" i="6"/>
  <c r="A124" i="19"/>
  <c r="A126" i="19"/>
  <c r="K194" i="1"/>
  <c r="E62" i="6"/>
  <c r="F62" i="6"/>
  <c r="K193" i="1"/>
  <c r="K77" i="6"/>
  <c r="K87" i="6"/>
  <c r="H62" i="6"/>
  <c r="L16" i="6"/>
  <c r="C16" i="6"/>
  <c r="L18" i="6"/>
  <c r="C18" i="6"/>
  <c r="L19" i="6"/>
  <c r="C19" i="6"/>
  <c r="L21" i="6"/>
  <c r="C21" i="6"/>
  <c r="L25" i="6"/>
  <c r="C25" i="6"/>
  <c r="L14" i="6"/>
  <c r="C14" i="6"/>
  <c r="L13" i="6"/>
  <c r="C13" i="6"/>
  <c r="L20" i="6"/>
  <c r="C20" i="6"/>
  <c r="L15" i="6"/>
  <c r="C15" i="6"/>
  <c r="L22" i="6"/>
  <c r="C22" i="6"/>
  <c r="L17" i="6"/>
  <c r="C17" i="6"/>
  <c r="L24" i="6"/>
  <c r="C24" i="6"/>
  <c r="L23" i="6"/>
  <c r="C23" i="6"/>
  <c r="I20" i="9"/>
  <c r="J20" i="9"/>
  <c r="I3" i="9"/>
  <c r="J3" i="9"/>
  <c r="I53" i="9"/>
  <c r="J53" i="9"/>
  <c r="I24" i="9"/>
  <c r="J24" i="9"/>
  <c r="I8" i="9"/>
  <c r="J8" i="9"/>
  <c r="I40" i="9"/>
  <c r="J40" i="9"/>
  <c r="I37" i="9"/>
  <c r="J37" i="9"/>
  <c r="I49" i="9"/>
  <c r="J49" i="9"/>
  <c r="I34" i="9"/>
  <c r="J34" i="9"/>
  <c r="I22" i="9"/>
  <c r="J22" i="9"/>
  <c r="I30" i="9"/>
  <c r="J30" i="9"/>
  <c r="I11" i="9"/>
  <c r="J11" i="9"/>
  <c r="I51" i="9"/>
  <c r="J51" i="9"/>
  <c r="I44" i="9"/>
  <c r="J44" i="9"/>
  <c r="I52" i="9"/>
  <c r="J52" i="9"/>
  <c r="I43" i="9"/>
  <c r="J43" i="9"/>
  <c r="I48" i="9"/>
  <c r="J48" i="9"/>
  <c r="I33" i="9"/>
  <c r="J33" i="9"/>
  <c r="I12" i="9"/>
  <c r="J12" i="9"/>
  <c r="I35" i="9"/>
  <c r="J35" i="9"/>
  <c r="I28" i="9"/>
  <c r="J28" i="9"/>
  <c r="I26" i="9"/>
  <c r="J26" i="9"/>
  <c r="I47" i="9"/>
  <c r="J47" i="9"/>
  <c r="I16" i="9"/>
  <c r="J16" i="9"/>
  <c r="I46" i="9"/>
  <c r="J46" i="9"/>
  <c r="I10" i="9"/>
  <c r="J10" i="9"/>
  <c r="I19" i="9"/>
  <c r="J19" i="9"/>
  <c r="I14" i="9"/>
  <c r="J14" i="9"/>
  <c r="I5" i="9"/>
  <c r="I27" i="9"/>
  <c r="J27" i="9"/>
  <c r="I9" i="9"/>
  <c r="J9" i="9"/>
  <c r="I6" i="9"/>
  <c r="J6" i="9"/>
  <c r="I17" i="9"/>
  <c r="J17" i="9"/>
  <c r="I29" i="9"/>
  <c r="J29" i="9"/>
  <c r="I41" i="9"/>
  <c r="J41" i="9"/>
  <c r="I23" i="9"/>
  <c r="J23" i="9"/>
  <c r="I18" i="9"/>
  <c r="J18" i="9"/>
  <c r="I7" i="9"/>
  <c r="J7" i="9"/>
  <c r="I21" i="9"/>
  <c r="J21" i="9"/>
  <c r="I42" i="9"/>
  <c r="J42" i="9"/>
  <c r="I31" i="9"/>
  <c r="J31" i="9"/>
  <c r="I15" i="9"/>
  <c r="J15" i="9"/>
  <c r="I38" i="9"/>
  <c r="J38" i="9"/>
  <c r="I45" i="9"/>
  <c r="J45" i="9"/>
  <c r="I39" i="9"/>
  <c r="J39" i="9"/>
  <c r="I13" i="9"/>
  <c r="J13" i="9"/>
  <c r="I25" i="9"/>
  <c r="J25" i="9"/>
  <c r="I36" i="9"/>
  <c r="J36" i="9"/>
  <c r="I50" i="9"/>
  <c r="J50" i="9"/>
  <c r="I32" i="9"/>
  <c r="J32" i="9"/>
  <c r="K172" i="1"/>
  <c r="F6" i="6"/>
  <c r="J4" i="11"/>
  <c r="B52" i="1"/>
  <c r="J5" i="9"/>
  <c r="J54" i="9"/>
  <c r="I54" i="9"/>
  <c r="E57" i="1"/>
  <c r="C57" i="1"/>
  <c r="G58" i="1"/>
  <c r="B62" i="1"/>
  <c r="C56" i="1"/>
  <c r="D56" i="1"/>
  <c r="H56" i="1"/>
  <c r="F58" i="1"/>
  <c r="E60" i="1"/>
  <c r="D58" i="1"/>
  <c r="H59" i="1"/>
  <c r="D57" i="1"/>
  <c r="C58" i="1"/>
  <c r="C59" i="1"/>
  <c r="G56" i="1"/>
  <c r="Q219" i="1"/>
  <c r="D59" i="1"/>
  <c r="G59" i="1"/>
  <c r="B63" i="1"/>
  <c r="H57" i="1"/>
  <c r="E59" i="1"/>
  <c r="E58" i="1"/>
  <c r="G57" i="1"/>
  <c r="F60" i="1"/>
  <c r="C60" i="1"/>
  <c r="D60" i="1"/>
  <c r="G60" i="1"/>
  <c r="H60" i="1"/>
  <c r="H58" i="1"/>
  <c r="F57" i="1"/>
  <c r="F59" i="1"/>
  <c r="F56" i="1"/>
  <c r="E56" i="1"/>
  <c r="I55" i="6"/>
  <c r="I61" i="6"/>
  <c r="I58" i="6"/>
  <c r="I88" i="6"/>
  <c r="I57" i="6"/>
  <c r="I54" i="6"/>
  <c r="K88" i="6"/>
  <c r="J88" i="6"/>
  <c r="I56" i="6"/>
  <c r="G88" i="6"/>
  <c r="F88" i="6"/>
  <c r="G185" i="1"/>
  <c r="C88" i="6"/>
  <c r="E88" i="6"/>
  <c r="D88" i="6"/>
  <c r="H88" i="6"/>
  <c r="I62" i="6"/>
  <c r="I59" i="6"/>
  <c r="I60" i="6"/>
  <c r="K54" i="9"/>
  <c r="L5" i="9"/>
  <c r="G15" i="1"/>
  <c r="I17" i="17"/>
  <c r="M17" i="17"/>
  <c r="F208" i="1"/>
  <c r="F215" i="1"/>
  <c r="E215" i="1"/>
  <c r="F213" i="1"/>
  <c r="E213" i="1"/>
  <c r="F214" i="1"/>
  <c r="E214" i="1"/>
  <c r="F210" i="1"/>
  <c r="F211" i="1"/>
  <c r="F212" i="1"/>
  <c r="P264" i="1"/>
  <c r="E208" i="1"/>
  <c r="F209" i="1"/>
  <c r="H63" i="6"/>
  <c r="S219" i="1"/>
  <c r="N216" i="1"/>
  <c r="P263" i="1"/>
  <c r="Q222" i="1"/>
  <c r="S220" i="1"/>
  <c r="U220" i="1"/>
  <c r="P26" i="17"/>
  <c r="P40" i="17"/>
  <c r="E29" i="17"/>
  <c r="H25" i="17"/>
  <c r="O28" i="17"/>
  <c r="H26" i="17"/>
  <c r="H40" i="17"/>
  <c r="I29" i="17"/>
  <c r="E30" i="17"/>
  <c r="N28" i="17"/>
  <c r="L27" i="17"/>
  <c r="N29" i="17"/>
  <c r="P27" i="17"/>
  <c r="I24" i="17"/>
  <c r="D25" i="17"/>
  <c r="K24" i="17"/>
  <c r="G29" i="17"/>
  <c r="J30" i="17"/>
  <c r="O25" i="17"/>
  <c r="J28" i="17"/>
  <c r="J29" i="17"/>
  <c r="D26" i="17"/>
  <c r="D40" i="17"/>
  <c r="L28" i="17"/>
  <c r="F24" i="17"/>
  <c r="N26" i="17"/>
  <c r="N40" i="17"/>
  <c r="O29" i="17"/>
  <c r="P24" i="17"/>
  <c r="H30" i="17"/>
  <c r="J25" i="17"/>
  <c r="D24" i="17"/>
  <c r="M30" i="17"/>
  <c r="K27" i="17"/>
  <c r="E28" i="17"/>
  <c r="F28" i="17"/>
  <c r="L24" i="17"/>
  <c r="E25" i="17"/>
  <c r="F26" i="17"/>
  <c r="F40" i="17"/>
  <c r="M28" i="17"/>
  <c r="O27" i="17"/>
  <c r="E24" i="17"/>
  <c r="H29" i="17"/>
  <c r="N25" i="17"/>
  <c r="E26" i="17"/>
  <c r="E40" i="17"/>
  <c r="I25" i="17"/>
  <c r="J24" i="17"/>
  <c r="H24" i="17"/>
  <c r="D28" i="17"/>
  <c r="P30" i="17"/>
  <c r="K30" i="17"/>
  <c r="J27" i="17"/>
  <c r="H27" i="17"/>
  <c r="L30" i="17"/>
  <c r="M25" i="17"/>
  <c r="D27" i="17"/>
  <c r="M26" i="17"/>
  <c r="M40" i="17"/>
  <c r="G28" i="17"/>
  <c r="K25" i="17"/>
  <c r="J26" i="17"/>
  <c r="J40" i="17"/>
  <c r="J47" i="17"/>
  <c r="H51" i="17"/>
  <c r="G16" i="1"/>
  <c r="G110" i="1"/>
  <c r="G111" i="1"/>
  <c r="G24" i="17"/>
  <c r="O30" i="17"/>
  <c r="G27" i="17"/>
  <c r="I27" i="17"/>
  <c r="G30" i="17"/>
  <c r="L26" i="17"/>
  <c r="L40" i="17"/>
  <c r="G26" i="17"/>
  <c r="G40" i="17"/>
  <c r="H28" i="17"/>
  <c r="D30" i="17"/>
  <c r="N24" i="17"/>
  <c r="P29" i="17"/>
  <c r="I26" i="17"/>
  <c r="I40" i="17"/>
  <c r="D29" i="17"/>
  <c r="N27" i="17"/>
  <c r="P28" i="17"/>
  <c r="P25" i="17"/>
  <c r="O24" i="17"/>
  <c r="M29" i="17"/>
  <c r="M27" i="17"/>
  <c r="O26" i="17"/>
  <c r="O40" i="17"/>
  <c r="K26" i="17"/>
  <c r="K40" i="17"/>
  <c r="G25" i="17"/>
  <c r="N30" i="17"/>
  <c r="M24" i="17"/>
  <c r="F29" i="17"/>
  <c r="K28" i="17"/>
  <c r="F30" i="17"/>
  <c r="K29" i="17"/>
  <c r="L25" i="17"/>
  <c r="I28" i="17"/>
  <c r="L29" i="17"/>
  <c r="F27" i="17"/>
  <c r="F25" i="17"/>
  <c r="E27" i="17"/>
  <c r="I30" i="17"/>
  <c r="L88" i="6"/>
  <c r="K178" i="1"/>
  <c r="K180" i="1"/>
  <c r="F8" i="6"/>
  <c r="F216" i="1"/>
  <c r="F217" i="1"/>
  <c r="K190" i="1"/>
  <c r="X219" i="1"/>
  <c r="Y219" i="1"/>
  <c r="S222" i="1"/>
  <c r="E216" i="1"/>
  <c r="E217" i="1"/>
  <c r="D32" i="6"/>
  <c r="E32" i="6"/>
  <c r="G32" i="6"/>
  <c r="H32" i="6"/>
  <c r="D20" i="6"/>
  <c r="E20" i="6"/>
  <c r="G20" i="6"/>
  <c r="H20" i="6"/>
  <c r="D22" i="6"/>
  <c r="E22" i="6"/>
  <c r="G22" i="6"/>
  <c r="H22" i="6"/>
  <c r="D16" i="6"/>
  <c r="E16" i="6"/>
  <c r="G16" i="6"/>
  <c r="H16" i="6"/>
  <c r="D37" i="6"/>
  <c r="E37" i="6"/>
  <c r="G37" i="6"/>
  <c r="H37" i="6"/>
  <c r="D26" i="6"/>
  <c r="E26" i="6"/>
  <c r="G26" i="6"/>
  <c r="H26" i="6"/>
  <c r="D25" i="6"/>
  <c r="E25" i="6"/>
  <c r="G25" i="6"/>
  <c r="H25" i="6"/>
  <c r="D21" i="6"/>
  <c r="E21" i="6"/>
  <c r="G21" i="6"/>
  <c r="H21" i="6"/>
  <c r="D34" i="6"/>
  <c r="E34" i="6"/>
  <c r="G34" i="6"/>
  <c r="H34" i="6"/>
  <c r="D36" i="6"/>
  <c r="E36" i="6"/>
  <c r="G36" i="6"/>
  <c r="H36" i="6"/>
  <c r="D30" i="6"/>
  <c r="E30" i="6"/>
  <c r="G30" i="6"/>
  <c r="H30" i="6"/>
  <c r="D23" i="6"/>
  <c r="E23" i="6"/>
  <c r="G23" i="6"/>
  <c r="H23" i="6"/>
  <c r="D35" i="6"/>
  <c r="E35" i="6"/>
  <c r="G35" i="6"/>
  <c r="H35" i="6"/>
  <c r="D19" i="6"/>
  <c r="E19" i="6"/>
  <c r="G19" i="6"/>
  <c r="H19" i="6"/>
  <c r="D28" i="6"/>
  <c r="E28" i="6"/>
  <c r="G28" i="6"/>
  <c r="H28" i="6"/>
  <c r="D15" i="6"/>
  <c r="E15" i="6"/>
  <c r="G15" i="6"/>
  <c r="H15" i="6"/>
  <c r="D24" i="6"/>
  <c r="E24" i="6"/>
  <c r="G24" i="6"/>
  <c r="H24" i="6"/>
  <c r="D27" i="6"/>
  <c r="E27" i="6"/>
  <c r="G27" i="6"/>
  <c r="H27" i="6"/>
  <c r="D29" i="6"/>
  <c r="E29" i="6"/>
  <c r="G29" i="6"/>
  <c r="H29" i="6"/>
  <c r="D17" i="6"/>
  <c r="E17" i="6"/>
  <c r="G17" i="6"/>
  <c r="H17" i="6"/>
  <c r="D18" i="6"/>
  <c r="E18" i="6"/>
  <c r="G18" i="6"/>
  <c r="H18" i="6"/>
  <c r="D31" i="6"/>
  <c r="E31" i="6"/>
  <c r="G31" i="6"/>
  <c r="H31" i="6"/>
  <c r="D33" i="6"/>
  <c r="E33" i="6"/>
  <c r="G33" i="6"/>
  <c r="H33" i="6"/>
  <c r="D14" i="6"/>
  <c r="E14" i="6"/>
  <c r="G14" i="6"/>
  <c r="H14" i="6"/>
  <c r="D13" i="6"/>
  <c r="P245" i="1"/>
  <c r="P246" i="1"/>
  <c r="E70" i="10"/>
  <c r="F70" i="10"/>
  <c r="G217" i="1"/>
  <c r="F89" i="1"/>
  <c r="I190" i="1"/>
  <c r="E13" i="6"/>
  <c r="D38" i="6"/>
  <c r="G112" i="1"/>
  <c r="G120" i="1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P16" i="6"/>
  <c r="O19" i="6"/>
  <c r="P21" i="6"/>
  <c r="P15" i="6"/>
  <c r="O15" i="6"/>
  <c r="O22" i="6"/>
  <c r="O17" i="6"/>
  <c r="O16" i="6"/>
  <c r="O21" i="6"/>
  <c r="P24" i="6"/>
  <c r="O6" i="6"/>
  <c r="O8" i="6"/>
  <c r="P25" i="6"/>
  <c r="O24" i="6"/>
  <c r="O18" i="6"/>
  <c r="P23" i="6"/>
  <c r="O25" i="6"/>
  <c r="O13" i="6"/>
  <c r="P13" i="6"/>
  <c r="P18" i="6"/>
  <c r="O23" i="6"/>
  <c r="P20" i="6"/>
  <c r="P22" i="6"/>
  <c r="O14" i="6"/>
  <c r="O20" i="6"/>
  <c r="P19" i="6"/>
  <c r="P14" i="6"/>
  <c r="P17" i="6"/>
  <c r="U222" i="1"/>
  <c r="G13" i="6"/>
  <c r="H13" i="6"/>
  <c r="E38" i="6"/>
  <c r="G89" i="1"/>
  <c r="G91" i="1"/>
  <c r="F219" i="1"/>
  <c r="M21" i="1"/>
  <c r="G115" i="1"/>
  <c r="L190" i="1"/>
  <c r="F12" i="6"/>
  <c r="Z13" i="6"/>
  <c r="G12" i="6"/>
  <c r="F38" i="6"/>
  <c r="Z12" i="6"/>
  <c r="Y12" i="6"/>
  <c r="Y13" i="6"/>
  <c r="H40" i="6"/>
  <c r="G116" i="1"/>
  <c r="H12" i="6"/>
  <c r="G38" i="6"/>
  <c r="Y14" i="6"/>
  <c r="AC13" i="6"/>
  <c r="Z14" i="6"/>
  <c r="AB13" i="6"/>
  <c r="AD13" i="6"/>
  <c r="AE14" i="6"/>
  <c r="AG13" i="6"/>
  <c r="AB14" i="6"/>
  <c r="Z15" i="6"/>
  <c r="AC14" i="6"/>
  <c r="Y15" i="6"/>
  <c r="I12" i="6"/>
  <c r="H38" i="6"/>
  <c r="I13" i="6"/>
  <c r="J12" i="6"/>
  <c r="AC15" i="6"/>
  <c r="Y16" i="6"/>
  <c r="AB15" i="6"/>
  <c r="Z16" i="6"/>
  <c r="AD14" i="6"/>
  <c r="AE15" i="6"/>
  <c r="AG14" i="6"/>
  <c r="AB16" i="6"/>
  <c r="Z17" i="6"/>
  <c r="Y17" i="6"/>
  <c r="AC16" i="6"/>
  <c r="AD15" i="6"/>
  <c r="AE16" i="6"/>
  <c r="AG15" i="6"/>
  <c r="J13" i="6"/>
  <c r="I14" i="6"/>
  <c r="I15" i="6"/>
  <c r="J14" i="6"/>
  <c r="AD16" i="6"/>
  <c r="AE17" i="6"/>
  <c r="AG16" i="6"/>
  <c r="Z18" i="6"/>
  <c r="AB17" i="6"/>
  <c r="AC17" i="6"/>
  <c r="Y18" i="6"/>
  <c r="Y19" i="6"/>
  <c r="AC18" i="6"/>
  <c r="AD17" i="6"/>
  <c r="AE18" i="6"/>
  <c r="AG17" i="6"/>
  <c r="AB18" i="6"/>
  <c r="Z19" i="6"/>
  <c r="J15" i="6"/>
  <c r="I16" i="6"/>
  <c r="J16" i="6"/>
  <c r="I17" i="6"/>
  <c r="AB19" i="6"/>
  <c r="Z20" i="6"/>
  <c r="AD18" i="6"/>
  <c r="AE19" i="6"/>
  <c r="AG18" i="6"/>
  <c r="AC19" i="6"/>
  <c r="Y20" i="6"/>
  <c r="AC20" i="6"/>
  <c r="Y21" i="6"/>
  <c r="AB20" i="6"/>
  <c r="Z21" i="6"/>
  <c r="I18" i="6"/>
  <c r="J17" i="6"/>
  <c r="AD19" i="6"/>
  <c r="AE20" i="6"/>
  <c r="AG19" i="6"/>
  <c r="Z22" i="6"/>
  <c r="AB21" i="6"/>
  <c r="Y22" i="6"/>
  <c r="AC21" i="6"/>
  <c r="J18" i="6"/>
  <c r="I19" i="6"/>
  <c r="AG20" i="6"/>
  <c r="AD20" i="6"/>
  <c r="AE21" i="6"/>
  <c r="J19" i="6"/>
  <c r="I20" i="6"/>
  <c r="AD21" i="6"/>
  <c r="AE22" i="6"/>
  <c r="AG21" i="6"/>
  <c r="Y23" i="6"/>
  <c r="AC22" i="6"/>
  <c r="AB22" i="6"/>
  <c r="Z23" i="6"/>
  <c r="AB23" i="6"/>
  <c r="Z24" i="6"/>
  <c r="AG22" i="6"/>
  <c r="AD22" i="6"/>
  <c r="AE23" i="6"/>
  <c r="I21" i="6"/>
  <c r="J20" i="6"/>
  <c r="Y24" i="6"/>
  <c r="AC23" i="6"/>
  <c r="Y25" i="6"/>
  <c r="AC24" i="6"/>
  <c r="AD23" i="6"/>
  <c r="AE24" i="6"/>
  <c r="AG23" i="6"/>
  <c r="Z25" i="6"/>
  <c r="AB24" i="6"/>
  <c r="J21" i="6"/>
  <c r="I22" i="6"/>
  <c r="Z26" i="6"/>
  <c r="AB25" i="6"/>
  <c r="I23" i="6"/>
  <c r="J22" i="6"/>
  <c r="AD24" i="6"/>
  <c r="AE25" i="6"/>
  <c r="AG24" i="6"/>
  <c r="Y26" i="6"/>
  <c r="AC25" i="6"/>
  <c r="Y27" i="6"/>
  <c r="AC26" i="6"/>
  <c r="AD25" i="6"/>
  <c r="AE26" i="6"/>
  <c r="AG25" i="6"/>
  <c r="I24" i="6"/>
  <c r="J23" i="6"/>
  <c r="Z27" i="6"/>
  <c r="AB26" i="6"/>
  <c r="AB27" i="6"/>
  <c r="Z28" i="6"/>
  <c r="AG26" i="6"/>
  <c r="AD26" i="6"/>
  <c r="AE27" i="6"/>
  <c r="I25" i="6"/>
  <c r="J24" i="6"/>
  <c r="AC27" i="6"/>
  <c r="Y28" i="6"/>
  <c r="AD27" i="6"/>
  <c r="AE28" i="6"/>
  <c r="AG27" i="6"/>
  <c r="AC28" i="6"/>
  <c r="Y29" i="6"/>
  <c r="Z29" i="6"/>
  <c r="AB28" i="6"/>
  <c r="J25" i="6"/>
  <c r="I26" i="6"/>
  <c r="AB29" i="6"/>
  <c r="Z30" i="6"/>
  <c r="J26" i="6"/>
  <c r="I27" i="6"/>
  <c r="Y30" i="6"/>
  <c r="AC29" i="6"/>
  <c r="AG28" i="6"/>
  <c r="AD28" i="6"/>
  <c r="AE29" i="6"/>
  <c r="AD29" i="6"/>
  <c r="AE30" i="6"/>
  <c r="AG29" i="6"/>
  <c r="I28" i="6"/>
  <c r="J27" i="6"/>
  <c r="AB30" i="6"/>
  <c r="Z31" i="6"/>
  <c r="Y31" i="6"/>
  <c r="AC30" i="6"/>
  <c r="AG30" i="6"/>
  <c r="AD30" i="6"/>
  <c r="AE31" i="6"/>
  <c r="AB31" i="6"/>
  <c r="Z32" i="6"/>
  <c r="Y32" i="6"/>
  <c r="AC31" i="6"/>
  <c r="J28" i="6"/>
  <c r="I29" i="6"/>
  <c r="I30" i="6"/>
  <c r="J29" i="6"/>
  <c r="AD31" i="6"/>
  <c r="AE32" i="6"/>
  <c r="AG31" i="6"/>
  <c r="Z33" i="6"/>
  <c r="AB32" i="6"/>
  <c r="Y33" i="6"/>
  <c r="AC32" i="6"/>
  <c r="Z34" i="6"/>
  <c r="AB33" i="6"/>
  <c r="AG32" i="6"/>
  <c r="AD32" i="6"/>
  <c r="AE33" i="6"/>
  <c r="Y34" i="6"/>
  <c r="AC33" i="6"/>
  <c r="J30" i="6"/>
  <c r="I31" i="6"/>
  <c r="I32" i="6"/>
  <c r="J31" i="6"/>
  <c r="AD33" i="6"/>
  <c r="AE34" i="6"/>
  <c r="AG33" i="6"/>
  <c r="Y35" i="6"/>
  <c r="AC34" i="6"/>
  <c r="Z35" i="6"/>
  <c r="AB34" i="6"/>
  <c r="AC35" i="6"/>
  <c r="Y36" i="6"/>
  <c r="AG34" i="6"/>
  <c r="AD34" i="6"/>
  <c r="AE35" i="6"/>
  <c r="AB35" i="6"/>
  <c r="Z36" i="6"/>
  <c r="I33" i="6"/>
  <c r="J32" i="6"/>
  <c r="I34" i="6"/>
  <c r="J33" i="6"/>
  <c r="Z37" i="6"/>
  <c r="AB37" i="6"/>
  <c r="AB36" i="6"/>
  <c r="Y37" i="6"/>
  <c r="AC37" i="6"/>
  <c r="AC36" i="6"/>
  <c r="AD35" i="6"/>
  <c r="AE36" i="6"/>
  <c r="AG35" i="6"/>
  <c r="AD36" i="6"/>
  <c r="AE37" i="6"/>
  <c r="AG36" i="6"/>
  <c r="AG37" i="6"/>
  <c r="AD37" i="6"/>
  <c r="I35" i="6"/>
  <c r="J34" i="6"/>
  <c r="I36" i="6"/>
  <c r="J35" i="6"/>
  <c r="J36" i="6"/>
  <c r="I37" i="6"/>
  <c r="J37" i="6"/>
  <c r="J38" i="6"/>
  <c r="G117" i="1"/>
</calcChain>
</file>

<file path=xl/sharedStrings.xml><?xml version="1.0" encoding="utf-8"?>
<sst xmlns="http://schemas.openxmlformats.org/spreadsheetml/2006/main" count="15768" uniqueCount="2683">
  <si>
    <t>Pilgersdorf</t>
  </si>
  <si>
    <t>Lockenhaus</t>
  </si>
  <si>
    <t>Rattersdorf-Liebing</t>
  </si>
  <si>
    <t>Mannersdorf an der Rabnitz</t>
  </si>
  <si>
    <t>Oberloisdorf</t>
  </si>
  <si>
    <t>Unterpullendorf</t>
  </si>
  <si>
    <t>Steinberg-Dörfl</t>
  </si>
  <si>
    <t>Stadtschlaining</t>
  </si>
  <si>
    <t>Weiden bei Rechnitz</t>
  </si>
  <si>
    <t>Markt Neuhodis</t>
  </si>
  <si>
    <t>Rechnitz</t>
  </si>
  <si>
    <t>Schachendorf</t>
  </si>
  <si>
    <t>Hannersdorf</t>
  </si>
  <si>
    <t>Deutsch Schützen</t>
  </si>
  <si>
    <t>Rotenturm an der Pinka</t>
  </si>
  <si>
    <t>Großpetersdorf</t>
  </si>
  <si>
    <t>Mischendorf</t>
  </si>
  <si>
    <t>Kohfidisch</t>
  </si>
  <si>
    <t>Eberau</t>
  </si>
  <si>
    <t>Strem</t>
  </si>
  <si>
    <t>Kemeten</t>
  </si>
  <si>
    <t>Litzelsdorf</t>
  </si>
  <si>
    <t>Ollersdorf im Burgenland</t>
  </si>
  <si>
    <t>Olbendorf</t>
  </si>
  <si>
    <t>St. Michael im Burgenland</t>
  </si>
  <si>
    <t>Güssing</t>
  </si>
  <si>
    <t>Gerersdorf bei Güssing</t>
  </si>
  <si>
    <t>Kukmirn</t>
  </si>
  <si>
    <t>Stegersbach</t>
  </si>
  <si>
    <t>Stinatz</t>
  </si>
  <si>
    <t>Heiligenkreuz im Lafnitztal</t>
  </si>
  <si>
    <t>Eltendorf</t>
  </si>
  <si>
    <t>Königsdorf</t>
  </si>
  <si>
    <t>Förderung für Salzburg</t>
  </si>
  <si>
    <t>Förderung für Tirol</t>
  </si>
  <si>
    <t>Förderung für Vorarlberg</t>
  </si>
  <si>
    <t>Mehreinnahmen nach 25 Jahren:</t>
  </si>
  <si>
    <t>Latschach</t>
  </si>
  <si>
    <t>Faak am See</t>
  </si>
  <si>
    <t>Finkenstein</t>
  </si>
  <si>
    <t>Gödersdorf</t>
  </si>
  <si>
    <t>Fürnitz</t>
  </si>
  <si>
    <t>Riegersdorf</t>
  </si>
  <si>
    <t>Arnoldstein</t>
  </si>
  <si>
    <t>Thörl-Maglern</t>
  </si>
  <si>
    <t>Nötsch</t>
  </si>
  <si>
    <t>St. Georgen im Gailtal</t>
  </si>
  <si>
    <t>Feistritz an der Gail</t>
  </si>
  <si>
    <t>Vorderberg</t>
  </si>
  <si>
    <t>Görtschach</t>
  </si>
  <si>
    <t>Hermagor</t>
  </si>
  <si>
    <t>Weißbriach</t>
  </si>
  <si>
    <t>St. Stefan an der Gail</t>
  </si>
  <si>
    <t>Jenig</t>
  </si>
  <si>
    <t>Kirchbach</t>
  </si>
  <si>
    <t>Reisach</t>
  </si>
  <si>
    <t>Gundersheim</t>
  </si>
  <si>
    <t>Dellach</t>
  </si>
  <si>
    <t>Kötschach-Mauthen</t>
  </si>
  <si>
    <t>St. Jakob im Lesachtal</t>
  </si>
  <si>
    <t>Birnbaum</t>
  </si>
  <si>
    <t>Liesing</t>
  </si>
  <si>
    <t>Maria Luggau</t>
  </si>
  <si>
    <t>Rothenthurn</t>
  </si>
  <si>
    <t>Ferndorf</t>
  </si>
  <si>
    <t>Feistritz an der Drau</t>
  </si>
  <si>
    <t>Paternion</t>
  </si>
  <si>
    <t>Fresach</t>
  </si>
  <si>
    <t>Zlan</t>
  </si>
  <si>
    <t>Stockenboi</t>
  </si>
  <si>
    <t>Weißenstein</t>
  </si>
  <si>
    <t>Gummern</t>
  </si>
  <si>
    <t>Sachsenburg</t>
  </si>
  <si>
    <t>Lind im Drautal</t>
  </si>
  <si>
    <t>Steinfeld</t>
  </si>
  <si>
    <t>Greifenburg</t>
  </si>
  <si>
    <t>Weißensee</t>
  </si>
  <si>
    <t>Berg im Drautal</t>
  </si>
  <si>
    <t>Irschen</t>
  </si>
  <si>
    <t>Oberdrauburg</t>
  </si>
  <si>
    <t>Nikolsdorf</t>
  </si>
  <si>
    <t>Gesamtwirkungsgrad:</t>
  </si>
  <si>
    <t>Gesamtfläche:</t>
  </si>
  <si>
    <t>Gesamter Energieertrag:</t>
  </si>
  <si>
    <t>Energieerlös</t>
  </si>
  <si>
    <t>Summen</t>
  </si>
  <si>
    <t>Cash Flow</t>
  </si>
  <si>
    <t>Barwerte</t>
  </si>
  <si>
    <t>Ausgaben</t>
  </si>
  <si>
    <t>[kWh]</t>
  </si>
  <si>
    <t>[kWp]</t>
  </si>
  <si>
    <t>[%]</t>
  </si>
  <si>
    <t>Kapitalwert</t>
  </si>
  <si>
    <t>Prozent Steigerung</t>
  </si>
  <si>
    <t>Ausgangswert</t>
  </si>
  <si>
    <t>Ort des Gebäudes:</t>
  </si>
  <si>
    <t>Obervellach</t>
  </si>
  <si>
    <t>PLZ:</t>
  </si>
  <si>
    <t>kWh/m²a</t>
  </si>
  <si>
    <t>Anlagenleistung:</t>
  </si>
  <si>
    <t>Spezifischer Energieertrag:</t>
  </si>
  <si>
    <t>Kosten der Anlage (inkl. MWSt.):</t>
  </si>
  <si>
    <t>Ort</t>
  </si>
  <si>
    <t>PLZ</t>
  </si>
  <si>
    <t>Land</t>
  </si>
  <si>
    <t>PLZ-Differenz</t>
  </si>
  <si>
    <t>Jährliche Einstrahlung</t>
  </si>
  <si>
    <t>mittlere Aussentemperatur</t>
  </si>
  <si>
    <t>Längengrad</t>
  </si>
  <si>
    <t>Breitengrad</t>
  </si>
  <si>
    <t>Ermittlung der Einstrahlung</t>
  </si>
  <si>
    <t>[kWh/m²a]</t>
  </si>
  <si>
    <t>[°C]</t>
  </si>
  <si>
    <t>[°]</t>
  </si>
  <si>
    <t>Admont</t>
  </si>
  <si>
    <t>AUT</t>
  </si>
  <si>
    <t xml:space="preserve">    5.86</t>
  </si>
  <si>
    <t>-14.45</t>
  </si>
  <si>
    <t xml:space="preserve"> 47.57</t>
  </si>
  <si>
    <t>Diff:</t>
  </si>
  <si>
    <t>Amstetten</t>
  </si>
  <si>
    <t xml:space="preserve">    8.79</t>
  </si>
  <si>
    <t>-14.83</t>
  </si>
  <si>
    <t xml:space="preserve"> 48.08</t>
  </si>
  <si>
    <t>Einstrahlung</t>
  </si>
  <si>
    <t>Arriach</t>
  </si>
  <si>
    <t xml:space="preserve">    6.46</t>
  </si>
  <si>
    <t>-13.85</t>
  </si>
  <si>
    <t xml:space="preserve"> 46.72</t>
  </si>
  <si>
    <t>Bad Gleichenberg</t>
  </si>
  <si>
    <t xml:space="preserve">    9.14</t>
  </si>
  <si>
    <t>-15.88</t>
  </si>
  <si>
    <t xml:space="preserve"> 46.87</t>
  </si>
  <si>
    <t>Bad Ischl</t>
  </si>
  <si>
    <t xml:space="preserve">    7.90</t>
  </si>
  <si>
    <t>-13.60</t>
  </si>
  <si>
    <t xml:space="preserve"> 47.72</t>
  </si>
  <si>
    <t>Bludenz</t>
  </si>
  <si>
    <t xml:space="preserve">    7.97</t>
  </si>
  <si>
    <t xml:space="preserve"> -9.82</t>
  </si>
  <si>
    <t xml:space="preserve"> 48.50</t>
  </si>
  <si>
    <t>Bruck an der Mur</t>
  </si>
  <si>
    <t xml:space="preserve">    8.07</t>
  </si>
  <si>
    <t>-15.25</t>
  </si>
  <si>
    <t xml:space="preserve"> 47.42</t>
  </si>
  <si>
    <t>Eisenerz</t>
  </si>
  <si>
    <t>Investitionsförderung</t>
  </si>
  <si>
    <t xml:space="preserve">    7.11</t>
  </si>
  <si>
    <t>-14.88</t>
  </si>
  <si>
    <t xml:space="preserve"> 47.53</t>
  </si>
  <si>
    <t>Eisenstadt</t>
  </si>
  <si>
    <t xml:space="preserve">   10.01</t>
  </si>
  <si>
    <t>-16.68</t>
  </si>
  <si>
    <t xml:space="preserve"> 47.90</t>
  </si>
  <si>
    <t>Feldkirch</t>
  </si>
  <si>
    <t xml:space="preserve">    8.30</t>
  </si>
  <si>
    <t xml:space="preserve"> -9.58</t>
  </si>
  <si>
    <t xml:space="preserve"> 47.23</t>
  </si>
  <si>
    <t>Ferlach</t>
  </si>
  <si>
    <t xml:space="preserve">    7.82</t>
  </si>
  <si>
    <t>-14.28</t>
  </si>
  <si>
    <t xml:space="preserve"> 46.52</t>
  </si>
  <si>
    <t>Aktuelle Vergütung für Einspeiser (EVU):</t>
  </si>
  <si>
    <t>Kalkulationszinssatz:</t>
  </si>
  <si>
    <t xml:space="preserve">Fresach </t>
  </si>
  <si>
    <t xml:space="preserve">    7.07</t>
  </si>
  <si>
    <t>-13.68</t>
  </si>
  <si>
    <t xml:space="preserve"> 46.70</t>
  </si>
  <si>
    <t>Gargellen</t>
  </si>
  <si>
    <t xml:space="preserve">    4.42</t>
  </si>
  <si>
    <t xml:space="preserve"> -9.92</t>
  </si>
  <si>
    <t xml:space="preserve"> 46.97</t>
  </si>
  <si>
    <t>Gmunden</t>
  </si>
  <si>
    <t xml:space="preserve">    8.57</t>
  </si>
  <si>
    <t>-13.80</t>
  </si>
  <si>
    <t xml:space="preserve"> 47.92</t>
  </si>
  <si>
    <t>Graz</t>
  </si>
  <si>
    <t xml:space="preserve">    9.17</t>
  </si>
  <si>
    <t>-15.42</t>
  </si>
  <si>
    <t xml:space="preserve"> 47.67</t>
  </si>
  <si>
    <t>Gumpoldskirchen</t>
  </si>
  <si>
    <t xml:space="preserve">    9.11</t>
  </si>
  <si>
    <t>-16.27</t>
  </si>
  <si>
    <t xml:space="preserve"> 48.33</t>
  </si>
  <si>
    <t>Hallstadt</t>
  </si>
  <si>
    <t xml:space="preserve">    8.00</t>
  </si>
  <si>
    <t>-13.63</t>
  </si>
  <si>
    <t xml:space="preserve"> 47.55</t>
  </si>
  <si>
    <t>Imst</t>
  </si>
  <si>
    <t xml:space="preserve">    7.31</t>
  </si>
  <si>
    <t>-10.72</t>
  </si>
  <si>
    <t>Innsbruck</t>
  </si>
  <si>
    <t xml:space="preserve">    8.61</t>
  </si>
  <si>
    <t>-11.40</t>
  </si>
  <si>
    <t xml:space="preserve"> 47.27</t>
  </si>
  <si>
    <t>Kitzbuehl</t>
  </si>
  <si>
    <t xml:space="preserve">    6.19</t>
  </si>
  <si>
    <t>-12.38</t>
  </si>
  <si>
    <t xml:space="preserve"> 47.45</t>
  </si>
  <si>
    <t>Klagenfurt</t>
  </si>
  <si>
    <t xml:space="preserve">    8.14</t>
  </si>
  <si>
    <t>-14.30</t>
  </si>
  <si>
    <t xml:space="preserve"> 46.62</t>
  </si>
  <si>
    <t>Krems a. d. Donau</t>
  </si>
  <si>
    <t xml:space="preserve">    9.62</t>
  </si>
  <si>
    <t>-15.58</t>
  </si>
  <si>
    <t>Kremsmünster</t>
  </si>
  <si>
    <t xml:space="preserve">    7.69</t>
  </si>
  <si>
    <t>-14.12</t>
  </si>
  <si>
    <t xml:space="preserve"> 48.05</t>
  </si>
  <si>
    <t>Leoben</t>
  </si>
  <si>
    <t>-15.83</t>
  </si>
  <si>
    <t xml:space="preserve"> 47.37</t>
  </si>
  <si>
    <t>Lienz</t>
  </si>
  <si>
    <t xml:space="preserve">    7.41</t>
  </si>
  <si>
    <t>-12.80</t>
  </si>
  <si>
    <t xml:space="preserve"> 46.83</t>
  </si>
  <si>
    <t>Lilienfeld</t>
  </si>
  <si>
    <t xml:space="preserve">    8.36</t>
  </si>
  <si>
    <t>-15.62</t>
  </si>
  <si>
    <t xml:space="preserve"> 48.17</t>
  </si>
  <si>
    <t>Millstatt</t>
  </si>
  <si>
    <t xml:space="preserve">    8.67</t>
  </si>
  <si>
    <t>-13.57</t>
  </si>
  <si>
    <t xml:space="preserve"> 46.80</t>
  </si>
  <si>
    <t>Mondsee</t>
  </si>
  <si>
    <t xml:space="preserve">    7.84</t>
  </si>
  <si>
    <t>-13.33</t>
  </si>
  <si>
    <t xml:space="preserve"> 47.85</t>
  </si>
  <si>
    <t>Mönichkirchen</t>
  </si>
  <si>
    <t xml:space="preserve">    6.25</t>
  </si>
  <si>
    <t>-16.17</t>
  </si>
  <si>
    <t xml:space="preserve"> 47.50</t>
  </si>
  <si>
    <t>Nauders</t>
  </si>
  <si>
    <t xml:space="preserve">    4.71</t>
  </si>
  <si>
    <t>-10.50</t>
  </si>
  <si>
    <t xml:space="preserve"> 46.88</t>
  </si>
  <si>
    <t>Neumarkt in der Steiermark</t>
  </si>
  <si>
    <t xml:space="preserve">    6.39</t>
  </si>
  <si>
    <t>-14.42</t>
  </si>
  <si>
    <t xml:space="preserve">    8.44</t>
  </si>
  <si>
    <t>-13.20</t>
  </si>
  <si>
    <t xml:space="preserve"> 46.93</t>
  </si>
  <si>
    <t>Oberwölz Stadt</t>
  </si>
  <si>
    <t xml:space="preserve">    6.20</t>
  </si>
  <si>
    <t>-14.27</t>
  </si>
  <si>
    <t xml:space="preserve"> 47.20</t>
  </si>
  <si>
    <t>Radentheim</t>
  </si>
  <si>
    <t xml:space="preserve">    7.53</t>
  </si>
  <si>
    <t>-13.70</t>
  </si>
  <si>
    <t>Ramsau Dachstein</t>
  </si>
  <si>
    <t xml:space="preserve">    5.16</t>
  </si>
  <si>
    <t>-12.88</t>
  </si>
  <si>
    <t xml:space="preserve"> 47.60</t>
  </si>
  <si>
    <t>Rauris</t>
  </si>
  <si>
    <t xml:space="preserve">    5.82</t>
  </si>
  <si>
    <t>-12.98</t>
  </si>
  <si>
    <t>Reichersberg</t>
  </si>
  <si>
    <t xml:space="preserve">    8.48</t>
  </si>
  <si>
    <t>-13.37</t>
  </si>
  <si>
    <t>Reichraming</t>
  </si>
  <si>
    <t xml:space="preserve">    8.13</t>
  </si>
  <si>
    <t xml:space="preserve"> 47.88</t>
  </si>
  <si>
    <t>Salzburg</t>
  </si>
  <si>
    <t xml:space="preserve">    8.39</t>
  </si>
  <si>
    <t xml:space="preserve"> 47.82</t>
  </si>
  <si>
    <t>St. Lorenzen im Lesachtal</t>
  </si>
  <si>
    <t xml:space="preserve">    5.73</t>
  </si>
  <si>
    <t xml:space="preserve"> 12.77</t>
  </si>
  <si>
    <t>St. Michael i. Lundgau</t>
  </si>
  <si>
    <t xml:space="preserve">    6.55</t>
  </si>
  <si>
    <t>-13.48</t>
  </si>
  <si>
    <t xml:space="preserve"> 47.83</t>
  </si>
  <si>
    <t>St. Pölten</t>
  </si>
  <si>
    <t xml:space="preserve">    8.59</t>
  </si>
  <si>
    <t>-15.60</t>
  </si>
  <si>
    <t xml:space="preserve"> 48.20</t>
  </si>
  <si>
    <t>Velden am Wörtersee</t>
  </si>
  <si>
    <t xml:space="preserve">    8.04</t>
  </si>
  <si>
    <t>-14.33</t>
  </si>
  <si>
    <t>Villach</t>
  </si>
  <si>
    <t>Nähere Informationen zur Förderung:</t>
  </si>
  <si>
    <t>Förderung erfolgt auf Basis eines Punktesystemes;</t>
  </si>
  <si>
    <t>für die Photovoltaikanlage erhält man maximal 40 Punkte; diese entsprechen 4.000 €</t>
  </si>
  <si>
    <t>-13.83</t>
  </si>
  <si>
    <t>Wels</t>
  </si>
  <si>
    <t>-14.17</t>
  </si>
  <si>
    <t>Weyer Mark</t>
  </si>
  <si>
    <t xml:space="preserve">    7.58</t>
  </si>
  <si>
    <t>-14.65</t>
  </si>
  <si>
    <t>Neigung:</t>
  </si>
  <si>
    <t>Wels Postfach</t>
  </si>
  <si>
    <t>Thalheim bei Wels</t>
  </si>
  <si>
    <t>Buchkirchen</t>
  </si>
  <si>
    <t>Scharten</t>
  </si>
  <si>
    <t>Mistelbach bei Wels</t>
  </si>
  <si>
    <t>Marchtrenk</t>
  </si>
  <si>
    <t>Holzhausen</t>
  </si>
  <si>
    <t>Weißkirchen</t>
  </si>
  <si>
    <t>Sipbachzell</t>
  </si>
  <si>
    <t>Eggendorf im Traunkreis</t>
  </si>
  <si>
    <t>Gunskirchen</t>
  </si>
  <si>
    <t>Pennewang</t>
  </si>
  <si>
    <t>Offenhausen</t>
  </si>
  <si>
    <t>Krenglbach</t>
  </si>
  <si>
    <t>Pichl bei Wels</t>
  </si>
  <si>
    <t>Kematen am Innbach</t>
  </si>
  <si>
    <t>Steinhaus</t>
  </si>
  <si>
    <t>Sattledt</t>
  </si>
  <si>
    <t>Pettenbach</t>
  </si>
  <si>
    <t>Scharnstein</t>
  </si>
  <si>
    <t>Grünau im Almtal</t>
  </si>
  <si>
    <t>Lambach</t>
  </si>
  <si>
    <t>Stadl-Paura</t>
  </si>
  <si>
    <t>Steinerkirchen an der Traun</t>
  </si>
  <si>
    <t>Eberstalzell</t>
  </si>
  <si>
    <t>Bad Wimsbach-Neydharting</t>
  </si>
  <si>
    <t>Vorchdorf</t>
  </si>
  <si>
    <t>Kirchham</t>
  </si>
  <si>
    <t>Roitham</t>
  </si>
  <si>
    <t>Steyrermühl</t>
  </si>
  <si>
    <t>Laakirchen</t>
  </si>
  <si>
    <t>Oberweis</t>
  </si>
  <si>
    <t>Neukirchen bei Lambach</t>
  </si>
  <si>
    <t>Bachmanning</t>
  </si>
  <si>
    <t>Gaspoltshofen</t>
  </si>
  <si>
    <t>Altenhof am Hausruck</t>
  </si>
  <si>
    <t>Weibern</t>
  </si>
  <si>
    <t>Aistersheim</t>
  </si>
  <si>
    <t>Haag am Hausruck</t>
  </si>
  <si>
    <t>Rottenbach</t>
  </si>
  <si>
    <t>Geboltskirchen</t>
  </si>
  <si>
    <t>Schwanenstadt</t>
  </si>
  <si>
    <t>Breitenschützing</t>
  </si>
  <si>
    <t>Niederthalheim</t>
  </si>
  <si>
    <t>Desselbrunn</t>
  </si>
  <si>
    <t>Ohlsdorf</t>
  </si>
  <si>
    <t>Bad Schallerbach</t>
  </si>
  <si>
    <t>Wallern an der Trattnach</t>
  </si>
  <si>
    <t>Schlüßlberg</t>
  </si>
  <si>
    <t>Grieskirchen</t>
  </si>
  <si>
    <t>Michaelnbach</t>
  </si>
  <si>
    <t>Gallspach</t>
  </si>
  <si>
    <t>Meggenhofen</t>
  </si>
  <si>
    <t>Taufkirchen an der Trattnach</t>
  </si>
  <si>
    <t>Hofkirchen an der Trattnach</t>
  </si>
  <si>
    <t>Neumarkt im Hausruckkreis</t>
  </si>
  <si>
    <t>Altschwendt</t>
  </si>
  <si>
    <t>Peuerbach</t>
  </si>
  <si>
    <t>Natternbach</t>
  </si>
  <si>
    <t>Neukirchen am Walde</t>
  </si>
  <si>
    <t>St. Aegidi</t>
  </si>
  <si>
    <t>Waizenkirchen</t>
  </si>
  <si>
    <t>Prambachkirchen</t>
  </si>
  <si>
    <t>Heiligenberg</t>
  </si>
  <si>
    <t>Wendling</t>
  </si>
  <si>
    <t>Pram</t>
  </si>
  <si>
    <t>Peterskirchen</t>
  </si>
  <si>
    <t>Dorf</t>
  </si>
  <si>
    <t>Riedau</t>
  </si>
  <si>
    <t>Taiskirchen im Innkreis</t>
  </si>
  <si>
    <t>Andrichsfurt</t>
  </si>
  <si>
    <t>Zell an der Pram</t>
  </si>
  <si>
    <t>Raab</t>
  </si>
  <si>
    <t>Enzenkirchen</t>
  </si>
  <si>
    <t>St. Willibald</t>
  </si>
  <si>
    <t>Andorf</t>
  </si>
  <si>
    <t>Sigharting</t>
  </si>
  <si>
    <t>Lambrechten</t>
  </si>
  <si>
    <t>Eggerding</t>
  </si>
  <si>
    <t>St. Marienkirchen bei Schärding</t>
  </si>
  <si>
    <t>Taufkirchen an der Pram</t>
  </si>
  <si>
    <t>Diersbach</t>
  </si>
  <si>
    <t>Mayrhof</t>
  </si>
  <si>
    <t>Schärding</t>
  </si>
  <si>
    <t>St. Florian am Inn</t>
  </si>
  <si>
    <t>Wernstein am Inn</t>
  </si>
  <si>
    <t>Schardenberg</t>
  </si>
  <si>
    <t>Freinberg</t>
  </si>
  <si>
    <t>Brunnenthal</t>
  </si>
  <si>
    <t>Rainbach im Innkreis</t>
  </si>
  <si>
    <t>Münzkirchen</t>
  </si>
  <si>
    <t>St. Roman</t>
  </si>
  <si>
    <t>Kopfing im Innkreis</t>
  </si>
  <si>
    <t>Attnang-Puchheim</t>
  </si>
  <si>
    <t>Traunkirchen</t>
  </si>
  <si>
    <t>Ebensee</t>
  </si>
  <si>
    <t>Pinsdorf</t>
  </si>
  <si>
    <t>Altmünster</t>
  </si>
  <si>
    <t>Neukirchen</t>
  </si>
  <si>
    <t>Ort bei Gmunden</t>
  </si>
  <si>
    <t>Gschwandt</t>
  </si>
  <si>
    <t>St. Konrad</t>
  </si>
  <si>
    <t>Lauffen</t>
  </si>
  <si>
    <t>Bad Goisern</t>
  </si>
  <si>
    <t>Steeg</t>
  </si>
  <si>
    <t>Gosau</t>
  </si>
  <si>
    <t>Gosau-Hintertal</t>
  </si>
  <si>
    <t>Hallstatt</t>
  </si>
  <si>
    <t>Obertraun</t>
  </si>
  <si>
    <t>Vöcklabruck</t>
  </si>
  <si>
    <t>Ungenach</t>
  </si>
  <si>
    <t>Zell am Pettenfirst</t>
  </si>
  <si>
    <t>Ampflwang</t>
  </si>
  <si>
    <t>Regau</t>
  </si>
  <si>
    <t>Rutzenmoos</t>
  </si>
  <si>
    <t>Timelkam</t>
  </si>
  <si>
    <t>Gampern</t>
  </si>
  <si>
    <t>Weyregg am Attersee</t>
  </si>
  <si>
    <t>Steinbach am Attersee</t>
  </si>
  <si>
    <t>Weißenbach</t>
  </si>
  <si>
    <t>Lenzing</t>
  </si>
  <si>
    <t>Schörfling</t>
  </si>
  <si>
    <t>Seewalchen am Attersee</t>
  </si>
  <si>
    <t>Attersee</t>
  </si>
  <si>
    <t>Nußdorf am Attersee</t>
  </si>
  <si>
    <t>Unterach</t>
  </si>
  <si>
    <t>Vöcklamarkt</t>
  </si>
  <si>
    <t>Zipf</t>
  </si>
  <si>
    <t>Neukirchen an der Vöckla</t>
  </si>
  <si>
    <t>Frankenburg am Hausruck</t>
  </si>
  <si>
    <t>Pramet</t>
  </si>
  <si>
    <t>PLZ-Historisch</t>
  </si>
  <si>
    <t>intern</t>
  </si>
  <si>
    <t>St. Georgen im Attergau</t>
  </si>
  <si>
    <t>Straß im Attergau</t>
  </si>
  <si>
    <t>Oberwang</t>
  </si>
  <si>
    <t>Frankenmarkt</t>
  </si>
  <si>
    <t>Pöndorf</t>
  </si>
  <si>
    <t>Fornach</t>
  </si>
  <si>
    <t>Zell am Moos</t>
  </si>
  <si>
    <t>Oberhofen am Irrsee</t>
  </si>
  <si>
    <t>Ottnang</t>
  </si>
  <si>
    <t>Wolfsegg am Hausruck</t>
  </si>
  <si>
    <t>Atzbach</t>
  </si>
  <si>
    <t>Thomasroith</t>
  </si>
  <si>
    <t>Eberschwang</t>
  </si>
  <si>
    <t>Ried im Innkreis</t>
  </si>
  <si>
    <t>Neuhofen im Innkreis</t>
  </si>
  <si>
    <t>Schildorn</t>
  </si>
  <si>
    <t>Hohenzell</t>
  </si>
  <si>
    <t>Geiersberg</t>
  </si>
  <si>
    <t>Lohnsburg</t>
  </si>
  <si>
    <t>Waldzell</t>
  </si>
  <si>
    <t>St. Marienkirchen am Hausruck</t>
  </si>
  <si>
    <t>Mettmach</t>
  </si>
  <si>
    <t>Kirchheim im Innkreis</t>
  </si>
  <si>
    <t>Wildenau</t>
  </si>
  <si>
    <t>Mehrnbach</t>
  </si>
  <si>
    <t>Gurten</t>
  </si>
  <si>
    <t>Geinberg</t>
  </si>
  <si>
    <t>Altheim</t>
  </si>
  <si>
    <t>Polling im Innkreis</t>
  </si>
  <si>
    <t>Weng im Innkreis</t>
  </si>
  <si>
    <t>Mühlheim am Inn</t>
  </si>
  <si>
    <t>Mining</t>
  </si>
  <si>
    <t>St. Peter am Hart</t>
  </si>
  <si>
    <t>Eitzing</t>
  </si>
  <si>
    <t>Aurolzmünster</t>
  </si>
  <si>
    <t>Utzenaich</t>
  </si>
  <si>
    <t>Ort im Innkreis</t>
  </si>
  <si>
    <t>Suben</t>
  </si>
  <si>
    <t>Antiesenhofen</t>
  </si>
  <si>
    <t>St. Veit an der Gölsen</t>
  </si>
  <si>
    <t>Rainfeld</t>
  </si>
  <si>
    <t>Rohrbach</t>
  </si>
  <si>
    <t>Hainfeld</t>
  </si>
  <si>
    <t>Kleinzell-Salzerbad</t>
  </si>
  <si>
    <t>Ramsau</t>
  </si>
  <si>
    <t>Marktl, Traisental</t>
  </si>
  <si>
    <t>Freiland</t>
  </si>
  <si>
    <t>Türnitz</t>
  </si>
  <si>
    <t>Hohenberg</t>
  </si>
  <si>
    <t>St. Aegyd am Neuwalde</t>
  </si>
  <si>
    <t>Kernhof</t>
  </si>
  <si>
    <t>Ober-Grafendorf</t>
  </si>
  <si>
    <t>Hofstetten</t>
  </si>
  <si>
    <t>Rabenstein an der Pielach</t>
  </si>
  <si>
    <t>Kirchberg an der Pielach</t>
  </si>
  <si>
    <t>Loich</t>
  </si>
  <si>
    <t>Schwarzenbach an der Pielach</t>
  </si>
  <si>
    <t>Frankenfels</t>
  </si>
  <si>
    <t>Puchenstuben</t>
  </si>
  <si>
    <t>Gösing an der Mariazellerbahn</t>
  </si>
  <si>
    <t>Annaberg</t>
  </si>
  <si>
    <t>Wienerbruck</t>
  </si>
  <si>
    <t>Mitterbach</t>
  </si>
  <si>
    <t>St. Margarethen an der Sierning</t>
  </si>
  <si>
    <t>Bischofstetten</t>
  </si>
  <si>
    <t>Kilb</t>
  </si>
  <si>
    <t>Mank</t>
  </si>
  <si>
    <t>Kirnberg an der Mank</t>
  </si>
  <si>
    <t>Texing</t>
  </si>
  <si>
    <t>St. Leonhard am Forst</t>
  </si>
  <si>
    <t>Ruprechtshofen</t>
  </si>
  <si>
    <t>Wieselburg</t>
  </si>
  <si>
    <t>Purgstall</t>
  </si>
  <si>
    <t>Petzenkirchen</t>
  </si>
  <si>
    <t>Erlauf</t>
  </si>
  <si>
    <t>Steinakirchen am Forst</t>
  </si>
  <si>
    <t>Wang</t>
  </si>
  <si>
    <t>Randegg</t>
  </si>
  <si>
    <t>Gresten</t>
  </si>
  <si>
    <t>Scheibbs</t>
  </si>
  <si>
    <t>Oberndorf an der Melk</t>
  </si>
  <si>
    <t>St. Georgen an der Leys</t>
  </si>
  <si>
    <t>St. Anton an der Jeßnitz</t>
  </si>
  <si>
    <t>Kienberg</t>
  </si>
  <si>
    <t>Gaming</t>
  </si>
  <si>
    <t>Lunz am See</t>
  </si>
  <si>
    <t>Lackenhof</t>
  </si>
  <si>
    <t>Amstetten, Niederösterreich</t>
  </si>
  <si>
    <t>St. Georgen am Ybbsfelde</t>
  </si>
  <si>
    <t>Zeillern</t>
  </si>
  <si>
    <t>Wallsee</t>
  </si>
  <si>
    <t>Strengberg</t>
  </si>
  <si>
    <t>Ardagger</t>
  </si>
  <si>
    <t>Viehdorf</t>
  </si>
  <si>
    <t>Neustadtl an der Donau</t>
  </si>
  <si>
    <t>Euratsfeld</t>
  </si>
  <si>
    <t>Ferschnitz</t>
  </si>
  <si>
    <t>Kematen</t>
  </si>
  <si>
    <t>Rosenau am Sonntagberg</t>
  </si>
  <si>
    <t>Böhlerwerk</t>
  </si>
  <si>
    <t>Gaflenz</t>
  </si>
  <si>
    <t>O</t>
  </si>
  <si>
    <t>Weyer</t>
  </si>
  <si>
    <t>Waidhofen an der Ybbs</t>
  </si>
  <si>
    <t>Ybbsitz</t>
  </si>
  <si>
    <t>Opponitz</t>
  </si>
  <si>
    <t>Hollenstein an der Ybbs</t>
  </si>
  <si>
    <t>St. Georgen am Reith</t>
  </si>
  <si>
    <t>Göstling an der Ybbs</t>
  </si>
  <si>
    <t>Haag</t>
  </si>
  <si>
    <t>Weistrach</t>
  </si>
  <si>
    <t>St. Peter in der Au</t>
  </si>
  <si>
    <t>Seitenstetten</t>
  </si>
  <si>
    <t>Wolfsbach</t>
  </si>
  <si>
    <t>Ertl</t>
  </si>
  <si>
    <t>Aschbach Markt</t>
  </si>
  <si>
    <t>Mauer-Öhling</t>
  </si>
  <si>
    <t>Ulmerfeld-Hausmening</t>
  </si>
  <si>
    <t>Neuhofen an der Ybbs</t>
  </si>
  <si>
    <t>Albrechtsberg an der Großen Krems</t>
  </si>
  <si>
    <t>Spitz</t>
  </si>
  <si>
    <t>Mitterarnsdorf</t>
  </si>
  <si>
    <t>Mühldorf</t>
  </si>
  <si>
    <t>Kottes</t>
  </si>
  <si>
    <t>Ottenschlag</t>
  </si>
  <si>
    <t>Traunstein</t>
  </si>
  <si>
    <t>Schönbach</t>
  </si>
  <si>
    <t>Aggsbach Markt</t>
  </si>
  <si>
    <t>Aggsbach Dorf</t>
  </si>
  <si>
    <t>Maria Laach am Jauerling</t>
  </si>
  <si>
    <t>Emmersdorf an der Donau</t>
  </si>
  <si>
    <t>Pöggstall</t>
  </si>
  <si>
    <t>Leiben</t>
  </si>
  <si>
    <t>Weiten</t>
  </si>
  <si>
    <t>Raxendorf</t>
  </si>
  <si>
    <t>Klein-Pöchlarn</t>
  </si>
  <si>
    <t>Artstetten</t>
  </si>
  <si>
    <t>Münichreith</t>
  </si>
  <si>
    <t>Laimbach am Ostrong</t>
  </si>
  <si>
    <t>Martinsberg</t>
  </si>
  <si>
    <t>Gutenbrunn</t>
  </si>
  <si>
    <t>Marbach an der Donau</t>
  </si>
  <si>
    <t>Maria Taferl</t>
  </si>
  <si>
    <t>Persenbeug</t>
  </si>
  <si>
    <t>Yspertal</t>
  </si>
  <si>
    <t>St. Oswald</t>
  </si>
  <si>
    <t>Nöchling</t>
  </si>
  <si>
    <t>Großweikersdorf</t>
  </si>
  <si>
    <t>Niederrußbach</t>
  </si>
  <si>
    <t>Glaubendorf</t>
  </si>
  <si>
    <t>Ziersdorf</t>
  </si>
  <si>
    <t>Großmeiseldorf</t>
  </si>
  <si>
    <t>Maissau</t>
  </si>
  <si>
    <t>Harmannsdorf</t>
  </si>
  <si>
    <t>Sitzendorf an der Schmida</t>
  </si>
  <si>
    <t>Ravelsbach</t>
  </si>
  <si>
    <t>Limberg</t>
  </si>
  <si>
    <t>Straning</t>
  </si>
  <si>
    <t>Eggenburg</t>
  </si>
  <si>
    <t>Pulkau</t>
  </si>
  <si>
    <t>Theras</t>
  </si>
  <si>
    <t>Röschitz</t>
  </si>
  <si>
    <t>Stockern</t>
  </si>
  <si>
    <t>Sigmundsherberg</t>
  </si>
  <si>
    <t>Walkenstein</t>
  </si>
  <si>
    <t>Hötzelsdorf</t>
  </si>
  <si>
    <t>Irnfritz</t>
  </si>
  <si>
    <t>Messern</t>
  </si>
  <si>
    <t>Ludweis</t>
  </si>
  <si>
    <t>Japons</t>
  </si>
  <si>
    <t>Göpfritz an der Wild</t>
  </si>
  <si>
    <t>Allentsteig</t>
  </si>
  <si>
    <t>Kirchberg an der Wild</t>
  </si>
  <si>
    <t>Groß Siegharts</t>
  </si>
  <si>
    <t>Dietmanns</t>
  </si>
  <si>
    <t>Aigen</t>
  </si>
  <si>
    <t>Raabs an der Thaya</t>
  </si>
  <si>
    <t>Karlstein an der Thaya</t>
  </si>
  <si>
    <t>Weikertschlag an der Thaya</t>
  </si>
  <si>
    <t>Großau</t>
  </si>
  <si>
    <t>Waidhofen an der Thaya</t>
  </si>
  <si>
    <t>Pfaffenschlag bei Waidhofen an der Thaya</t>
  </si>
  <si>
    <t>Windigsteig</t>
  </si>
  <si>
    <t>Thaya</t>
  </si>
  <si>
    <t>Dobersberg</t>
  </si>
  <si>
    <t>Waldkirchen an der Thaya</t>
  </si>
  <si>
    <t>Fördertarif 1</t>
  </si>
  <si>
    <t>Überschusseinspeisung nach Förderung</t>
  </si>
  <si>
    <t>Bezugstarif</t>
  </si>
  <si>
    <t>&lt;=5</t>
  </si>
  <si>
    <t>Kautzen</t>
  </si>
  <si>
    <t>Gastern</t>
  </si>
  <si>
    <t>Heidenreichstein</t>
  </si>
  <si>
    <t>Eggern</t>
  </si>
  <si>
    <t>Eisgarn</t>
  </si>
  <si>
    <t>Reingers</t>
  </si>
  <si>
    <t>Nagelberg</t>
  </si>
  <si>
    <t>Langegg</t>
  </si>
  <si>
    <t>Brand</t>
  </si>
  <si>
    <t>Litschau</t>
  </si>
  <si>
    <t>Schwarzenau</t>
  </si>
  <si>
    <t>Vitis</t>
  </si>
  <si>
    <t>Echsenbach</t>
  </si>
  <si>
    <t>Rappottenstein</t>
  </si>
  <si>
    <t>Grafenschlag</t>
  </si>
  <si>
    <t>Großgöttfritz</t>
  </si>
  <si>
    <t>Waldhausen</t>
  </si>
  <si>
    <t>Groß Gerungs</t>
  </si>
  <si>
    <t>Langschlag</t>
  </si>
  <si>
    <t>Großschönau</t>
  </si>
  <si>
    <t>Jagenbach</t>
  </si>
  <si>
    <t>Rosenau Schloß</t>
  </si>
  <si>
    <t>Arbesbach</t>
  </si>
  <si>
    <t>Schweiggers</t>
  </si>
  <si>
    <t>Kirchberg am Walde</t>
  </si>
  <si>
    <t>Hirschbach</t>
  </si>
  <si>
    <t>Schrems</t>
  </si>
  <si>
    <t>Pürbach</t>
  </si>
  <si>
    <t>Hoheneich</t>
  </si>
  <si>
    <t>Gmünd</t>
  </si>
  <si>
    <t>Waldenstein</t>
  </si>
  <si>
    <t>Heinrichs bei Weitra</t>
  </si>
  <si>
    <t>Weitra</t>
  </si>
  <si>
    <t>St. Martin</t>
  </si>
  <si>
    <t>Bad Großpertholz</t>
  </si>
  <si>
    <t>Karlstift</t>
  </si>
  <si>
    <t>Linz, Donau</t>
  </si>
  <si>
    <t>Linz</t>
  </si>
  <si>
    <t>Linz, Donau Postfach</t>
  </si>
  <si>
    <t>Ledenitzen</t>
  </si>
  <si>
    <t>Haibach ob der Donau</t>
  </si>
  <si>
    <t>St. Agatha</t>
  </si>
  <si>
    <t>Wesenufer</t>
  </si>
  <si>
    <t>Engelhartszell</t>
  </si>
  <si>
    <t>Vichtenstein</t>
  </si>
  <si>
    <t>Esternberg</t>
  </si>
  <si>
    <t>Ottensheim</t>
  </si>
  <si>
    <t>Feldkirchen an der Donau</t>
  </si>
  <si>
    <t>Walding</t>
  </si>
  <si>
    <t>Rottenegg</t>
  </si>
  <si>
    <t>St. Martin im Mühlkreis</t>
  </si>
  <si>
    <t>Neuhaus an der Donau</t>
  </si>
  <si>
    <t>Kleinzell im Mühlkreis</t>
  </si>
  <si>
    <t>Neufelden</t>
  </si>
  <si>
    <t>Altenfelden</t>
  </si>
  <si>
    <t>Arnreit</t>
  </si>
  <si>
    <t>Obermühl</t>
  </si>
  <si>
    <t>Obernberg am Inn</t>
  </si>
  <si>
    <t>St. Georgen bei Obernberg am Inn</t>
  </si>
  <si>
    <t>Weilbach</t>
  </si>
  <si>
    <t>Sa</t>
  </si>
  <si>
    <t>Salzburg-Liefering</t>
  </si>
  <si>
    <t>Salzburg-Europark</t>
  </si>
  <si>
    <t>Salzburg Postfach</t>
  </si>
  <si>
    <t>Salzburg-Gnigl</t>
  </si>
  <si>
    <t>Salzburg-Parsch</t>
  </si>
  <si>
    <t>Salzburg-Aigen</t>
  </si>
  <si>
    <t>Salzburg-Kasern</t>
  </si>
  <si>
    <t>Tarifförderung</t>
  </si>
  <si>
    <t>Förderungsanteil</t>
  </si>
  <si>
    <t>&gt; 5 - 20 kWp</t>
  </si>
  <si>
    <t>&gt; 20 kWp</t>
  </si>
  <si>
    <t>Mischpreis aus Markt/EVU und Eigenverbrauch</t>
  </si>
  <si>
    <t>&lt;= 5 kWp</t>
  </si>
  <si>
    <t>Markt/EVU</t>
  </si>
  <si>
    <t>Sonstige Förderungen (z.B.: Gemeinde)</t>
  </si>
  <si>
    <t>Salzburg-Morzg</t>
  </si>
  <si>
    <t>Elsbethen-Glasenbach</t>
  </si>
  <si>
    <t>Wals</t>
  </si>
  <si>
    <t>Siezenheim</t>
  </si>
  <si>
    <t>Wals-Himmelreich</t>
  </si>
  <si>
    <t>Anif</t>
  </si>
  <si>
    <t>Grödig</t>
  </si>
  <si>
    <t>Gartenau-St. Leonhard</t>
  </si>
  <si>
    <t>Großgmain</t>
  </si>
  <si>
    <t>Niederalm</t>
  </si>
  <si>
    <t>Lofer</t>
  </si>
  <si>
    <t>Unken</t>
  </si>
  <si>
    <t>St. Martin bei Lofer</t>
  </si>
  <si>
    <t>Weißbach bei Lofer</t>
  </si>
  <si>
    <t>Bergheim</t>
  </si>
  <si>
    <t>Anthering</t>
  </si>
  <si>
    <t>Oberndorf bei Salzburg</t>
  </si>
  <si>
    <t>Bürmoos</t>
  </si>
  <si>
    <t>Lamprechtshausen</t>
  </si>
  <si>
    <t>St. Georgen bei Salzburg</t>
  </si>
  <si>
    <t>Göming</t>
  </si>
  <si>
    <t>Ostermiething</t>
  </si>
  <si>
    <t>Ach</t>
  </si>
  <si>
    <t>Franking</t>
  </si>
  <si>
    <t>Geretsberg</t>
  </si>
  <si>
    <t>Gilgenberg am Weilhart</t>
  </si>
  <si>
    <t>Schwand im Innkreis</t>
  </si>
  <si>
    <t>Moosdorf</t>
  </si>
  <si>
    <t>Eggelsberg</t>
  </si>
  <si>
    <t>Feldkirchen bei Mattighofen</t>
  </si>
  <si>
    <t>Handenberg</t>
  </si>
  <si>
    <t>Neukirchen an der Enknach</t>
  </si>
  <si>
    <t>Nußdorf am Haunsberg</t>
  </si>
  <si>
    <t>Michaelbeuern</t>
  </si>
  <si>
    <t>Elixhausen</t>
  </si>
  <si>
    <t>Obertrum am See</t>
  </si>
  <si>
    <t>Mattsee</t>
  </si>
  <si>
    <t>Seeham</t>
  </si>
  <si>
    <t>Berndorf bei Salzburg</t>
  </si>
  <si>
    <t>Seekirchen</t>
  </si>
  <si>
    <t>Neumarkt am Wallersee</t>
  </si>
  <si>
    <t>Köstendorf</t>
  </si>
  <si>
    <t>Straßwalchen</t>
  </si>
  <si>
    <t>Schleedorf</t>
  </si>
  <si>
    <t>Friedburg</t>
  </si>
  <si>
    <t>Schneegattern</t>
  </si>
  <si>
    <t>Lochen</t>
  </si>
  <si>
    <t>Munderfing</t>
  </si>
  <si>
    <t>Pfaffstätt</t>
  </si>
  <si>
    <t>Auerbach</t>
  </si>
  <si>
    <t>Jeging</t>
  </si>
  <si>
    <t>Mattighofen</t>
  </si>
  <si>
    <t>Schalchen</t>
  </si>
  <si>
    <t>Zuordnung der PLZ und des Ortes (Bundesland):</t>
  </si>
  <si>
    <t>St. Jakob</t>
  </si>
  <si>
    <t>Sinabelkirchen</t>
  </si>
  <si>
    <t>Ilz</t>
  </si>
  <si>
    <t>Großwilfersdorf</t>
  </si>
  <si>
    <t>Hainersdorf</t>
  </si>
  <si>
    <t>Großsteinbach</t>
  </si>
  <si>
    <t>Bad Waltersdorf</t>
  </si>
  <si>
    <t>Sebersdorf</t>
  </si>
  <si>
    <t>Ebersdorf</t>
  </si>
  <si>
    <t>Buch</t>
  </si>
  <si>
    <t>Fürstenfeld</t>
  </si>
  <si>
    <t>Loipersdorf bei Fürstenfeld</t>
  </si>
  <si>
    <t>Bad Blumau</t>
  </si>
  <si>
    <t>Burgau</t>
  </si>
  <si>
    <t>Neudau</t>
  </si>
  <si>
    <t>Wörth an der Lafnitz</t>
  </si>
  <si>
    <t>Unterrohr</t>
  </si>
  <si>
    <t>St. Johann in der Haide</t>
  </si>
  <si>
    <t>Laßnitzhöhe</t>
  </si>
  <si>
    <t>Nestelbach bei Graz</t>
  </si>
  <si>
    <t>Markt Hartmannsdorf</t>
  </si>
  <si>
    <t>Ottendorf an der Rittschein</t>
  </si>
  <si>
    <t>Breitenfeld an der Rittschein</t>
  </si>
  <si>
    <t>St. Margarethen an der Raab</t>
  </si>
  <si>
    <t>Studenzen</t>
  </si>
  <si>
    <t>St. Marein bei Graz</t>
  </si>
  <si>
    <t>Kirchberg an der Raab</t>
  </si>
  <si>
    <t>Feldbach</t>
  </si>
  <si>
    <t>Edelsbach bei Feldbach</t>
  </si>
  <si>
    <t>Lödersdorf</t>
  </si>
  <si>
    <t>Paldau</t>
  </si>
  <si>
    <t>Gnas</t>
  </si>
  <si>
    <t>Trautmannsdorf in Oststeiermark</t>
  </si>
  <si>
    <t>Straden</t>
  </si>
  <si>
    <t>Fehring</t>
  </si>
  <si>
    <t>Unterlamm</t>
  </si>
  <si>
    <t>Kapfenstein</t>
  </si>
  <si>
    <t>St. Anna am Aigen</t>
  </si>
  <si>
    <t>Tieschen</t>
  </si>
  <si>
    <t>Hatzendorf</t>
  </si>
  <si>
    <t>Söchau</t>
  </si>
  <si>
    <t>Wechselrichtertausch im 13. Jahr:</t>
  </si>
  <si>
    <t>4. Wirtschaftliche Rahmenbedingungen</t>
  </si>
  <si>
    <t>2. Technische Rahmenbedingungen</t>
  </si>
  <si>
    <t>Kärnten</t>
  </si>
  <si>
    <t>Oberösterreich</t>
  </si>
  <si>
    <t>Steiermark</t>
  </si>
  <si>
    <t>Tirol</t>
  </si>
  <si>
    <t>Vorarlberg</t>
  </si>
  <si>
    <t>Aktueller Strompreis:</t>
  </si>
  <si>
    <t>Inflationsrate/Jahr:</t>
  </si>
  <si>
    <t>Strompreissteigerung/Jahr:</t>
  </si>
  <si>
    <t>Amortisationszeit</t>
  </si>
  <si>
    <t>Es kommt in keinster Weise zu einer Verschattung der Anlage!</t>
  </si>
  <si>
    <t>Energieertrag nach 25 Jahren:</t>
  </si>
  <si>
    <t>Jennersdorf</t>
  </si>
  <si>
    <t>Mogersdorf</t>
  </si>
  <si>
    <t>St. Martin an der Raab</t>
  </si>
  <si>
    <t>Minihof-Liebau</t>
  </si>
  <si>
    <t>Neuhaus am Klausenbach</t>
  </si>
  <si>
    <t>Kalsdorf bei Graz</t>
  </si>
  <si>
    <t>Werndorf</t>
  </si>
  <si>
    <t>Lebring</t>
  </si>
  <si>
    <t>Wildon</t>
  </si>
  <si>
    <t>Hengsberg</t>
  </si>
  <si>
    <t>Allerheiligen bei Wildon</t>
  </si>
  <si>
    <t>St. Georgen an der Stiefing</t>
  </si>
  <si>
    <t>Wolfsberg im Schwarzautal</t>
  </si>
  <si>
    <t>St. Nikolai ob Draßling</t>
  </si>
  <si>
    <t>St. Veit am Vogau</t>
  </si>
  <si>
    <t>Gabersdorf</t>
  </si>
  <si>
    <t>Leibnitz</t>
  </si>
  <si>
    <t>Wagna</t>
  </si>
  <si>
    <t>Fresing</t>
  </si>
  <si>
    <t>Kitzeck im Sausal</t>
  </si>
  <si>
    <t>Gleinstätten</t>
  </si>
  <si>
    <t>St. Andrä im Sausal</t>
  </si>
  <si>
    <t>Heimschuh</t>
  </si>
  <si>
    <t>Großklein</t>
  </si>
  <si>
    <t>St. Johann im Saggautal</t>
  </si>
  <si>
    <t>Arnfels</t>
  </si>
  <si>
    <t>Oberhaag</t>
  </si>
  <si>
    <t>Ehrenhausen</t>
  </si>
  <si>
    <t>Gamlitz</t>
  </si>
  <si>
    <t>Leutschach</t>
  </si>
  <si>
    <t>Spielfeld</t>
  </si>
  <si>
    <t>Straß in Steiermark</t>
  </si>
  <si>
    <t>Weitersfeld an der Mur</t>
  </si>
  <si>
    <t>Bundesförderung</t>
  </si>
  <si>
    <t>Tarif</t>
  </si>
  <si>
    <t>Investition</t>
  </si>
  <si>
    <t>Landesförderung</t>
  </si>
  <si>
    <t>-</t>
  </si>
  <si>
    <t>Mureck</t>
  </si>
  <si>
    <t>Weinburg am Saßbach</t>
  </si>
  <si>
    <t>Gosdorf</t>
  </si>
  <si>
    <t>Deutsch Goritz</t>
  </si>
  <si>
    <t>Unterpurkla</t>
  </si>
  <si>
    <t>Bad Radkersburg</t>
  </si>
  <si>
    <t>Halbenrain</t>
  </si>
  <si>
    <t>Klöch</t>
  </si>
  <si>
    <t>Lieboch</t>
  </si>
  <si>
    <t>Lannach</t>
  </si>
  <si>
    <t>St. Josef Weststeiermark</t>
  </si>
  <si>
    <t>Preding</t>
  </si>
  <si>
    <t>St. Nikolai im Sausal</t>
  </si>
  <si>
    <t>Stainz</t>
  </si>
  <si>
    <t>St. Stefan ob Stainz</t>
  </si>
  <si>
    <t>Wettmannstätten</t>
  </si>
  <si>
    <t>Groß St. Florian</t>
  </si>
  <si>
    <t>Frauental an der Laßnitz</t>
  </si>
  <si>
    <t>Bad Gams</t>
  </si>
  <si>
    <t>Deutschlandsberg</t>
  </si>
  <si>
    <t>Schwanberg</t>
  </si>
  <si>
    <t>St. Peter im Sulmtal</t>
  </si>
  <si>
    <t>St. Martin im Sulmtal</t>
  </si>
  <si>
    <t>Pölfing-Brunn</t>
  </si>
  <si>
    <t>Wies</t>
  </si>
  <si>
    <t>Eibiswald</t>
  </si>
  <si>
    <t>St. Oswald ob Eibiswald</t>
  </si>
  <si>
    <t>Azimut:</t>
  </si>
  <si>
    <t>Auswahl:</t>
  </si>
  <si>
    <t>Zuteilung der Werte aus der Einagbemaske:</t>
  </si>
  <si>
    <t>5. Zusammenfassung</t>
  </si>
  <si>
    <t xml:space="preserve">Gewünschte Vergütung:  </t>
  </si>
  <si>
    <t>Neukirchen am Großvenediger</t>
  </si>
  <si>
    <t>Wald im Pinzgau</t>
  </si>
  <si>
    <t>Krimml</t>
  </si>
  <si>
    <t>Maishofen</t>
  </si>
  <si>
    <t>Viehhofen</t>
  </si>
  <si>
    <t>Saalbach</t>
  </si>
  <si>
    <t>Hinterglemm</t>
  </si>
  <si>
    <t>Saalfelden am Steinernen Meer</t>
  </si>
  <si>
    <t>Maria Alm am Steinernen Meer</t>
  </si>
  <si>
    <t>Leogang</t>
  </si>
  <si>
    <t>T</t>
  </si>
  <si>
    <t>Innsbruck Postfach</t>
  </si>
  <si>
    <t>Innsbruck-Arzl</t>
  </si>
  <si>
    <t>Innsbruck-Neuarzl</t>
  </si>
  <si>
    <t>Hall in Tirol</t>
  </si>
  <si>
    <t>Rum</t>
  </si>
  <si>
    <t>Thaur</t>
  </si>
  <si>
    <t>Absam</t>
  </si>
  <si>
    <t>Mils</t>
  </si>
  <si>
    <t>Gnadenwald</t>
  </si>
  <si>
    <t>Ampass</t>
  </si>
  <si>
    <t>Aldrans</t>
  </si>
  <si>
    <t>Lans</t>
  </si>
  <si>
    <t>Sistrans</t>
  </si>
  <si>
    <t>Rinn</t>
  </si>
  <si>
    <t>Tulfes</t>
  </si>
  <si>
    <t>Steinach am Brenner</t>
  </si>
  <si>
    <t>Trins</t>
  </si>
  <si>
    <t>St. Jodok am Brenner</t>
  </si>
  <si>
    <t>Gries am Brenner</t>
  </si>
  <si>
    <t>Obernberg am Brenner</t>
  </si>
  <si>
    <t>Natters</t>
  </si>
  <si>
    <t>Mutters</t>
  </si>
  <si>
    <t>Telfes im Stubai</t>
  </si>
  <si>
    <t>Fulpmes</t>
  </si>
  <si>
    <t>Neustift im Stubaital</t>
  </si>
  <si>
    <t>Zirl</t>
  </si>
  <si>
    <t>Oberperfuss</t>
  </si>
  <si>
    <t>Aufdach</t>
  </si>
  <si>
    <t>Kematen in Tirol</t>
  </si>
  <si>
    <t>Völs</t>
  </si>
  <si>
    <t>Unterperfuss</t>
  </si>
  <si>
    <t>Ranggen</t>
  </si>
  <si>
    <t>Sellrain</t>
  </si>
  <si>
    <t>Gries im Sellrain</t>
  </si>
  <si>
    <t>Kühtai</t>
  </si>
  <si>
    <t>St. Sigmund</t>
  </si>
  <si>
    <t>Jenbach</t>
  </si>
  <si>
    <t>Wiesing</t>
  </si>
  <si>
    <t>Maurach</t>
  </si>
  <si>
    <t>Pertisau</t>
  </si>
  <si>
    <t>Achenkirch</t>
  </si>
  <si>
    <t>Gallzein</t>
  </si>
  <si>
    <t>Brixlegg</t>
  </si>
  <si>
    <t>Münster</t>
  </si>
  <si>
    <t>Kramsach</t>
  </si>
  <si>
    <t>Brandenberg</t>
  </si>
  <si>
    <t>Reith im Alpbachtal</t>
  </si>
  <si>
    <t>Alpbach</t>
  </si>
  <si>
    <t>Rattenberg</t>
  </si>
  <si>
    <t>Kundl</t>
  </si>
  <si>
    <t>Breitenbach am Inn</t>
  </si>
  <si>
    <t>Bruck am Ziller</t>
  </si>
  <si>
    <t>Strass im Zillertal</t>
  </si>
  <si>
    <t>Schlitters</t>
  </si>
  <si>
    <t>Fügen</t>
  </si>
  <si>
    <t>Hart im Zillertal</t>
  </si>
  <si>
    <t>Uderns</t>
  </si>
  <si>
    <t>europ. Wirkungsgrad:</t>
  </si>
  <si>
    <t>Modulwirkungsgrad (STC-Bedingungen):</t>
  </si>
  <si>
    <t>Nennleistung:</t>
  </si>
  <si>
    <t>Randbedingungen:</t>
  </si>
  <si>
    <t>Die Anlage ist hinterlüftet!</t>
  </si>
  <si>
    <t>Systemnutzungsgrad:</t>
  </si>
  <si>
    <t>Einspeisetarif</t>
  </si>
  <si>
    <t>Kaltenbach</t>
  </si>
  <si>
    <t>Aschau</t>
  </si>
  <si>
    <t>Stumm</t>
  </si>
  <si>
    <t>Stummerberg</t>
  </si>
  <si>
    <t>Zell am Ziller</t>
  </si>
  <si>
    <t>Gerlos</t>
  </si>
  <si>
    <t>Hippach</t>
  </si>
  <si>
    <t>Ramsau im Zillertal</t>
  </si>
  <si>
    <t>Mayrhofen</t>
  </si>
  <si>
    <t>Finkenberg</t>
  </si>
  <si>
    <t>Tux</t>
  </si>
  <si>
    <t>Hintertux</t>
  </si>
  <si>
    <t>Ginzling</t>
  </si>
  <si>
    <t>Wörgl</t>
  </si>
  <si>
    <t>Itter</t>
  </si>
  <si>
    <t>Söll</t>
  </si>
  <si>
    <t>Wildschönau-Oberau</t>
  </si>
  <si>
    <t>Wildschönau-Auffach</t>
  </si>
  <si>
    <t>Wildschönau-Niederau</t>
  </si>
  <si>
    <t>Angerberg</t>
  </si>
  <si>
    <t>Kirchbichl</t>
  </si>
  <si>
    <t>Bad Häring</t>
  </si>
  <si>
    <t>Mariastein</t>
  </si>
  <si>
    <t>Kufstein</t>
  </si>
  <si>
    <t>Schwoich</t>
  </si>
  <si>
    <t>Thiersee</t>
  </si>
  <si>
    <t>Langkampfen</t>
  </si>
  <si>
    <t>Ebbs</t>
  </si>
  <si>
    <t>Niederndorf</t>
  </si>
  <si>
    <t>Erl</t>
  </si>
  <si>
    <t>Walchsee</t>
  </si>
  <si>
    <t>Kössen</t>
  </si>
  <si>
    <t>Scheffau am Wilden Kaiser</t>
  </si>
  <si>
    <t>Ellmau</t>
  </si>
  <si>
    <t>Going am Wilden Kaiser</t>
  </si>
  <si>
    <t>Hopfgarten</t>
  </si>
  <si>
    <t>Westendorf</t>
  </si>
  <si>
    <t>Brixen im Thale</t>
  </si>
  <si>
    <t>Kirchberg in Tirol</t>
  </si>
  <si>
    <t>Kitzbühel</t>
  </si>
  <si>
    <t>Oberndorf in Tirol</t>
  </si>
  <si>
    <t>Jochberg</t>
  </si>
  <si>
    <t>St. Johann in Tirol</t>
  </si>
  <si>
    <t>Kirchdorf in Tirol</t>
  </si>
  <si>
    <t>Erpfendorf</t>
  </si>
  <si>
    <t>Waidring</t>
  </si>
  <si>
    <t>Schwendt</t>
  </si>
  <si>
    <t>Fieberbrunn</t>
  </si>
  <si>
    <t>St. Jakob in Haus</t>
  </si>
  <si>
    <t>St. Ulrich am Pillersee</t>
  </si>
  <si>
    <t>Hochfilzen</t>
  </si>
  <si>
    <t>Inzing</t>
  </si>
  <si>
    <t>Hatting</t>
  </si>
  <si>
    <t>Flaurling</t>
  </si>
  <si>
    <t>Polling</t>
  </si>
  <si>
    <t>Pfaffenhofen</t>
  </si>
  <si>
    <t>Oberhofen im Inntal</t>
  </si>
  <si>
    <t>Pettnau</t>
  </si>
  <si>
    <t>Telfs</t>
  </si>
  <si>
    <t>Telfs-St. Georgen</t>
  </si>
  <si>
    <t>Mieming</t>
  </si>
  <si>
    <t>Obsteig</t>
  </si>
  <si>
    <t>Rietz</t>
  </si>
  <si>
    <t>Stams</t>
  </si>
  <si>
    <t>Mötz</t>
  </si>
  <si>
    <t>Silz</t>
  </si>
  <si>
    <t>Haiming</t>
  </si>
  <si>
    <t>Roppen</t>
  </si>
  <si>
    <t>Ötztal Bahnhof</t>
  </si>
  <si>
    <t>Sautens</t>
  </si>
  <si>
    <t>Oetz</t>
  </si>
  <si>
    <t>Umhausen</t>
  </si>
  <si>
    <t>Längenfeld</t>
  </si>
  <si>
    <t>Sölden</t>
  </si>
  <si>
    <t>Hochsölden</t>
  </si>
  <si>
    <t>Obergurgl</t>
  </si>
  <si>
    <t>Vent</t>
  </si>
  <si>
    <t>Karres</t>
  </si>
  <si>
    <t>Tarrenz</t>
  </si>
  <si>
    <t>Nassereith</t>
  </si>
  <si>
    <t>Arzl im Pitztal</t>
  </si>
  <si>
    <t>Wenns</t>
  </si>
  <si>
    <t>Jerzens</t>
  </si>
  <si>
    <t>St. Leonhard im Pitztal</t>
  </si>
  <si>
    <t>Schönwies</t>
  </si>
  <si>
    <t>Imsterberg</t>
  </si>
  <si>
    <t>Landeck</t>
  </si>
  <si>
    <t>Landeck-Öd</t>
  </si>
  <si>
    <t>Zams</t>
  </si>
  <si>
    <t>Fließ</t>
  </si>
  <si>
    <t>Prutz</t>
  </si>
  <si>
    <t>Feichten im Kaunertal</t>
  </si>
  <si>
    <t>Kaunerberg</t>
  </si>
  <si>
    <t>Fendels</t>
  </si>
  <si>
    <t>Ried im Oberinntal</t>
  </si>
  <si>
    <t>Ladis</t>
  </si>
  <si>
    <t>Fiss</t>
  </si>
  <si>
    <t>Serfaus</t>
  </si>
  <si>
    <t>Tösens</t>
  </si>
  <si>
    <t>Pfunds</t>
  </si>
  <si>
    <t>Spiss</t>
  </si>
  <si>
    <t>Pians</t>
  </si>
  <si>
    <t>Tobadill</t>
  </si>
  <si>
    <t>See</t>
  </si>
  <si>
    <t>Kappl</t>
  </si>
  <si>
    <t>Ischgl</t>
  </si>
  <si>
    <t>Mathon</t>
  </si>
  <si>
    <t>Galtür</t>
  </si>
  <si>
    <t>Strengen</t>
  </si>
  <si>
    <t>Flirsch</t>
  </si>
  <si>
    <t>Pettneu am Arlberg</t>
  </si>
  <si>
    <t>St. Anton am Arlberg</t>
  </si>
  <si>
    <t>Grins</t>
  </si>
  <si>
    <t>Reutte</t>
  </si>
  <si>
    <t>Wängle</t>
  </si>
  <si>
    <t>Heiterwang</t>
  </si>
  <si>
    <t>Bichlbach</t>
  </si>
  <si>
    <t>Berwang</t>
  </si>
  <si>
    <t>Namlos</t>
  </si>
  <si>
    <t>Lermoos</t>
  </si>
  <si>
    <t>Ehrwald</t>
  </si>
  <si>
    <t>Biberwier</t>
  </si>
  <si>
    <t>Stanzach</t>
  </si>
  <si>
    <t>Elmen</t>
  </si>
  <si>
    <t>Vorderhornbach</t>
  </si>
  <si>
    <t>Hinterhornbach</t>
  </si>
  <si>
    <t>Pfafflar</t>
  </si>
  <si>
    <t>Gramais</t>
  </si>
  <si>
    <t>Häselgehr</t>
  </si>
  <si>
    <t>Elbigenalp</t>
  </si>
  <si>
    <t>Bach</t>
  </si>
  <si>
    <t>Holzgau</t>
  </si>
  <si>
    <t>Forchach</t>
  </si>
  <si>
    <t>Weißenbach am Lech</t>
  </si>
  <si>
    <t>Nesselwängle</t>
  </si>
  <si>
    <t>Grän</t>
  </si>
  <si>
    <t>Tannheim</t>
  </si>
  <si>
    <t>Schattwald</t>
  </si>
  <si>
    <t>Vils</t>
  </si>
  <si>
    <t>Jungholz</t>
  </si>
  <si>
    <t>V</t>
  </si>
  <si>
    <t>Bludenz Postfach</t>
  </si>
  <si>
    <t>Bürs</t>
  </si>
  <si>
    <t>Bürserberg</t>
  </si>
  <si>
    <t>Nenzing</t>
  </si>
  <si>
    <t>Thüringen</t>
  </si>
  <si>
    <t>Ludesch</t>
  </si>
  <si>
    <t>Nüziders</t>
  </si>
  <si>
    <t>Bludesch</t>
  </si>
  <si>
    <t>Thüringerberg</t>
  </si>
  <si>
    <t>St. Gerold</t>
  </si>
  <si>
    <t>Blons</t>
  </si>
  <si>
    <t>Sonntag</t>
  </si>
  <si>
    <t>Fontanella</t>
  </si>
  <si>
    <t>Raggal</t>
  </si>
  <si>
    <t>Braz</t>
  </si>
  <si>
    <t>Soboth</t>
  </si>
  <si>
    <t>Söding</t>
  </si>
  <si>
    <t>Mooskirchen</t>
  </si>
  <si>
    <t>Ligist</t>
  </si>
  <si>
    <t>Krottendorf-Gaisfeld</t>
  </si>
  <si>
    <t>St. Johann ob Hohenburg</t>
  </si>
  <si>
    <t>Voitsberg</t>
  </si>
  <si>
    <t>Bärnbach</t>
  </si>
  <si>
    <t>Kainach bei Voitsberg</t>
  </si>
  <si>
    <t>Köflach</t>
  </si>
  <si>
    <t>Rosental an der Kainach</t>
  </si>
  <si>
    <t>Edelschrott</t>
  </si>
  <si>
    <t>Maria Lankowitz</t>
  </si>
  <si>
    <t>Salla</t>
  </si>
  <si>
    <t>Graden</t>
  </si>
  <si>
    <t>Kapfenberg</t>
  </si>
  <si>
    <t>St. Katharein an der Laming</t>
  </si>
  <si>
    <t>Tragöß-Oberort</t>
  </si>
  <si>
    <t>Gasen</t>
  </si>
  <si>
    <t>Thörl</t>
  </si>
  <si>
    <t>Etmißl</t>
  </si>
  <si>
    <t>Aflenz Kurort</t>
  </si>
  <si>
    <t>Turnau</t>
  </si>
  <si>
    <t>Mariazell</t>
  </si>
  <si>
    <t>Gußwerk</t>
  </si>
  <si>
    <t>Wegscheid</t>
  </si>
  <si>
    <t>Gollrad</t>
  </si>
  <si>
    <t>Seewiesen</t>
  </si>
  <si>
    <t>St. Marein im Mürztal</t>
  </si>
  <si>
    <t>St. Lorenzen im Mürztal</t>
  </si>
  <si>
    <t>Allerheiligen im Mürztal</t>
  </si>
  <si>
    <t>Mürzhofen</t>
  </si>
  <si>
    <t>Kindberg</t>
  </si>
  <si>
    <t>Kindberg-Aumühl</t>
  </si>
  <si>
    <t>Stanz im Mürztal</t>
  </si>
  <si>
    <t>Fischbach</t>
  </si>
  <si>
    <t>Wartberg im Mürztal</t>
  </si>
  <si>
    <t>Mitterdorf im Mürztal</t>
  </si>
  <si>
    <t>Dorf Veitsch</t>
  </si>
  <si>
    <t>Großveitsch</t>
  </si>
  <si>
    <t>Langenwang</t>
  </si>
  <si>
    <t>Krieglach</t>
  </si>
  <si>
    <t>Alpl</t>
  </si>
  <si>
    <t>St. Kathrein am Hauenstein</t>
  </si>
  <si>
    <t>Ratten</t>
  </si>
  <si>
    <t>Rettenegg</t>
  </si>
  <si>
    <t>Mürzzuschlag</t>
  </si>
  <si>
    <t>Mürzzuschlag-Hönigsberg</t>
  </si>
  <si>
    <t>Spital am Semmering</t>
  </si>
  <si>
    <t>Steinhaus am Semmering</t>
  </si>
  <si>
    <t>Kapellen</t>
  </si>
  <si>
    <t>Neuberg an der Mürz</t>
  </si>
  <si>
    <t>Mürzsteg</t>
  </si>
  <si>
    <t>Frein an der Mürz</t>
  </si>
  <si>
    <t>Niklasdorf</t>
  </si>
  <si>
    <t>St. Stefan ob Leoben</t>
  </si>
  <si>
    <t>Kraubath an der Mur</t>
  </si>
  <si>
    <t>St. Lorenzen bei Knittelfeld</t>
  </si>
  <si>
    <t>Knittelfeld</t>
  </si>
  <si>
    <t>Spielberg</t>
  </si>
  <si>
    <t>Bischoffeld</t>
  </si>
  <si>
    <t>Seckau</t>
  </si>
  <si>
    <t>St. Marein bei Knittelfeld</t>
  </si>
  <si>
    <t>Großlobming</t>
  </si>
  <si>
    <t>Zeltweg</t>
  </si>
  <si>
    <t>Weißkirchen in Steiermark</t>
  </si>
  <si>
    <t>Obdach</t>
  </si>
  <si>
    <t>Judenburg</t>
  </si>
  <si>
    <t>Fohnsdorf-Arena</t>
  </si>
  <si>
    <t>Fohnsdorf</t>
  </si>
  <si>
    <t>Thalheim</t>
  </si>
  <si>
    <t>St. Peter ob Judenburg</t>
  </si>
  <si>
    <t>St. Georgen ob Judenburg</t>
  </si>
  <si>
    <t>Pöls</t>
  </si>
  <si>
    <t>Oberzeiring</t>
  </si>
  <si>
    <t>Möderbrugg</t>
  </si>
  <si>
    <t>Pusterwald</t>
  </si>
  <si>
    <t>St. Johann am Tauern</t>
  </si>
  <si>
    <t>St. Michael in Obersteiermark</t>
  </si>
  <si>
    <t>Timmersdorf</t>
  </si>
  <si>
    <t>Kammern im Liesingtal</t>
  </si>
  <si>
    <t>Mautern in Steiermark</t>
  </si>
  <si>
    <t>Kalwang</t>
  </si>
  <si>
    <t>Wald am Schoberpaß</t>
  </si>
  <si>
    <t>Treglwang</t>
  </si>
  <si>
    <t>Gaishorn am See</t>
  </si>
  <si>
    <t>Trieben</t>
  </si>
  <si>
    <t>Hohentauern</t>
  </si>
  <si>
    <t>Rottenmann</t>
  </si>
  <si>
    <t>St. Peter-Freienstein</t>
  </si>
  <si>
    <t>Trofaiach</t>
  </si>
  <si>
    <t>Vordernberg</t>
  </si>
  <si>
    <t>Radmer</t>
  </si>
  <si>
    <t>Unzmarkt</t>
  </si>
  <si>
    <t>Scheifling</t>
  </si>
  <si>
    <t>Mariahof</t>
  </si>
  <si>
    <t>St. Lambrecht</t>
  </si>
  <si>
    <t>Neumarkt in Steiermark</t>
  </si>
  <si>
    <t>Mühlen</t>
  </si>
  <si>
    <t>Niederwölz</t>
  </si>
  <si>
    <t>Oberwölz</t>
  </si>
  <si>
    <t>Teufenbach</t>
  </si>
  <si>
    <t>Frojach</t>
  </si>
  <si>
    <t>Katsch an der Mur</t>
  </si>
  <si>
    <t>St. Peter am Kammersberg</t>
  </si>
  <si>
    <t>Wernberg</t>
  </si>
  <si>
    <t>St. Veit an der Glan</t>
  </si>
  <si>
    <t>Kraig</t>
  </si>
  <si>
    <t>Meiselding</t>
  </si>
  <si>
    <t>St. Georgen am Längsee</t>
  </si>
  <si>
    <t>Launsdorf</t>
  </si>
  <si>
    <t>Kappel am Krappfeld</t>
  </si>
  <si>
    <t>Wildbad Einöd</t>
  </si>
  <si>
    <t>Photovoltaik - Berechnungstool der Österreichischen Energieagentur</t>
  </si>
  <si>
    <t>Treibach-Althofen</t>
  </si>
  <si>
    <t>Guttaring</t>
  </si>
  <si>
    <t>Lölling</t>
  </si>
  <si>
    <t>Straßburg</t>
  </si>
  <si>
    <t>Gurk</t>
  </si>
  <si>
    <t>Zweinitz</t>
  </si>
  <si>
    <t>Weitensfeld</t>
  </si>
  <si>
    <t>Kleinglödnitz</t>
  </si>
  <si>
    <t>Glödnitz</t>
  </si>
  <si>
    <t>Friesach</t>
  </si>
  <si>
    <t>St. Salvator</t>
  </si>
  <si>
    <t>Grades</t>
  </si>
  <si>
    <t>Metnitz</t>
  </si>
  <si>
    <t>Brückl</t>
  </si>
  <si>
    <t>Eberstein</t>
  </si>
  <si>
    <t>Klein St. Paul</t>
  </si>
  <si>
    <t>Wieting</t>
  </si>
  <si>
    <t>Hüttenberg</t>
  </si>
  <si>
    <t>Knappenberg</t>
  </si>
  <si>
    <t>Wolfsberg, Kärnten</t>
  </si>
  <si>
    <t>St. Michael</t>
  </si>
  <si>
    <t>St. Margarethen im Lavanttal</t>
  </si>
  <si>
    <t>St. Gertraud</t>
  </si>
  <si>
    <t>Eitweg</t>
  </si>
  <si>
    <t>Maria Rojach</t>
  </si>
  <si>
    <t>St. Georgen</t>
  </si>
  <si>
    <t>St. Stefan</t>
  </si>
  <si>
    <t>St. Andrä</t>
  </si>
  <si>
    <t>Twimberg</t>
  </si>
  <si>
    <t>Preitenegg</t>
  </si>
  <si>
    <t>Prebl</t>
  </si>
  <si>
    <t>Bad St. Leonhard im Lavanttal</t>
  </si>
  <si>
    <t>Reichenfels</t>
  </si>
  <si>
    <t>St. Paul im Lavanttal</t>
  </si>
  <si>
    <t>Ettendorf</t>
  </si>
  <si>
    <t>Einstrahlungswert:</t>
  </si>
  <si>
    <t>Bundesland:</t>
  </si>
  <si>
    <t>Tarifförderung:</t>
  </si>
  <si>
    <t>Wien</t>
  </si>
  <si>
    <t xml:space="preserve">    9.77</t>
  </si>
  <si>
    <t>-16.33</t>
  </si>
  <si>
    <t>Wiener Neustadt</t>
  </si>
  <si>
    <t xml:space="preserve">    9.44</t>
  </si>
  <si>
    <t>-16.23</t>
  </si>
  <si>
    <t>Wolfsberg</t>
  </si>
  <si>
    <t xml:space="preserve">    7.86</t>
  </si>
  <si>
    <t xml:space="preserve"> 46.85</t>
  </si>
  <si>
    <t>Zell am See</t>
  </si>
  <si>
    <t>-12.77</t>
  </si>
  <si>
    <t xml:space="preserve"> 47.32</t>
  </si>
  <si>
    <t>Zwettl</t>
  </si>
  <si>
    <t xml:space="preserve">    5.71</t>
  </si>
  <si>
    <t>-15.15</t>
  </si>
  <si>
    <t xml:space="preserve"> 48.58</t>
  </si>
  <si>
    <t>Bundesland</t>
  </si>
  <si>
    <t>NamePLZTyp</t>
  </si>
  <si>
    <t>intern_extern</t>
  </si>
  <si>
    <t>adressierbar</t>
  </si>
  <si>
    <t>Postfach</t>
  </si>
  <si>
    <t>W</t>
  </si>
  <si>
    <t>InteressentenPLZ</t>
  </si>
  <si>
    <t>extern</t>
  </si>
  <si>
    <t>Nein</t>
  </si>
  <si>
    <t>Ja</t>
  </si>
  <si>
    <t>PLZ-Adressierung</t>
  </si>
  <si>
    <t>Wien Postfach</t>
  </si>
  <si>
    <t>PLZ-Postfach</t>
  </si>
  <si>
    <t>Wien-Parlament</t>
  </si>
  <si>
    <t>Wien-VÖPh</t>
  </si>
  <si>
    <t>Wien-Flughafen</t>
  </si>
  <si>
    <t>Wien-Vereinte Nationen</t>
  </si>
  <si>
    <t>UNDOF AUSBATT</t>
  </si>
  <si>
    <t>FeldPLZ</t>
  </si>
  <si>
    <t>AUCON EUFOR</t>
  </si>
  <si>
    <t>AUCON KFOR</t>
  </si>
  <si>
    <t>Stockerau</t>
  </si>
  <si>
    <t>N</t>
  </si>
  <si>
    <t>Großmugl</t>
  </si>
  <si>
    <t>Leitzersdorf</t>
  </si>
  <si>
    <t>Niederhollabrunn</t>
  </si>
  <si>
    <t>Sierndorf</t>
  </si>
  <si>
    <t>Göllersdorf</t>
  </si>
  <si>
    <t>Breitenwaida</t>
  </si>
  <si>
    <t>Hollabrunn</t>
  </si>
  <si>
    <t>Immendorf</t>
  </si>
  <si>
    <t>Nappersdorf</t>
  </si>
  <si>
    <t>Mailberg</t>
  </si>
  <si>
    <t>Eggendorf im Thale</t>
  </si>
  <si>
    <t>Enzersdorf im Thale</t>
  </si>
  <si>
    <t>Kammersdorf</t>
  </si>
  <si>
    <t>Großharras</t>
  </si>
  <si>
    <t>Wullersdorf</t>
  </si>
  <si>
    <t>Guntersdorf</t>
  </si>
  <si>
    <t>Zellerndorf</t>
  </si>
  <si>
    <t>Pernersdorf-Pfaffendorf</t>
  </si>
  <si>
    <t>Jetzelsdorf</t>
  </si>
  <si>
    <t>Haugsdorf</t>
  </si>
  <si>
    <t>Hadres</t>
  </si>
  <si>
    <t>Seefeld-Großkadolz</t>
  </si>
  <si>
    <t>Zwingendorf</t>
  </si>
  <si>
    <t>Wulzeshofen</t>
  </si>
  <si>
    <t>Retz</t>
  </si>
  <si>
    <t>Schrattenthal</t>
  </si>
  <si>
    <t>Unterretzbach</t>
  </si>
  <si>
    <t>Niederfladnitz</t>
  </si>
  <si>
    <t>Hardegg</t>
  </si>
  <si>
    <t>Pleißing</t>
  </si>
  <si>
    <t>Weitersfeld</t>
  </si>
  <si>
    <t>Langau</t>
  </si>
  <si>
    <t>Riegersburg</t>
  </si>
  <si>
    <t>Geras</t>
  </si>
  <si>
    <t>Zissersdorf</t>
  </si>
  <si>
    <t>Drosendorf</t>
  </si>
  <si>
    <t>Korneuburg</t>
  </si>
  <si>
    <t>Bisamberg</t>
  </si>
  <si>
    <t>Langenzersdorf</t>
  </si>
  <si>
    <t>Spillern</t>
  </si>
  <si>
    <t>Oberrohrbach</t>
  </si>
  <si>
    <t>Rückersdorf-Harmannsdorf</t>
  </si>
  <si>
    <t>Würnitz</t>
  </si>
  <si>
    <t>Karnabrunn</t>
  </si>
  <si>
    <t>Großrußbach</t>
  </si>
  <si>
    <t>Ernstbrunn</t>
  </si>
  <si>
    <t>Niederleis</t>
  </si>
  <si>
    <t>Wolkersdorf im Weinviertel</t>
  </si>
  <si>
    <t>Ulrichskirchen</t>
  </si>
  <si>
    <t>Schleinbach</t>
  </si>
  <si>
    <t>Niederkreuzstetten</t>
  </si>
  <si>
    <t>Neubau</t>
  </si>
  <si>
    <t>Ladendorf</t>
  </si>
  <si>
    <t>Mistelbach</t>
  </si>
  <si>
    <t>Frättingsdorf</t>
  </si>
  <si>
    <t>Loosdorf</t>
  </si>
  <si>
    <t>Staatz-Kautendorf</t>
  </si>
  <si>
    <t>Neudorf bei Staatz</t>
  </si>
  <si>
    <t>Laa an der Thaya</t>
  </si>
  <si>
    <t>Ameis</t>
  </si>
  <si>
    <t>Großkrut</t>
  </si>
  <si>
    <t>Altlichtenwarth</t>
  </si>
  <si>
    <t>Hausbrunn</t>
  </si>
  <si>
    <t>Asparn an der Zaya</t>
  </si>
  <si>
    <t>Gnadendorf</t>
  </si>
  <si>
    <t>Stronsdorf</t>
  </si>
  <si>
    <t>Unterstinkenbrunn</t>
  </si>
  <si>
    <t>Poysbrunn</t>
  </si>
  <si>
    <t>Falkenstein</t>
  </si>
  <si>
    <t>Ottenthal</t>
  </si>
  <si>
    <t>Wildendürnbach</t>
  </si>
  <si>
    <t>Drasenhofen</t>
  </si>
  <si>
    <t>Poysdorf</t>
  </si>
  <si>
    <t>Herrnbaumgarten</t>
  </si>
  <si>
    <t>Schrattenberg</t>
  </si>
  <si>
    <t>Dobermannsdorf</t>
  </si>
  <si>
    <t>Palterndorf</t>
  </si>
  <si>
    <t>Neusiedl an der Zaya</t>
  </si>
  <si>
    <t>Hauskirchen</t>
  </si>
  <si>
    <t>Prinzendorf an der Zaya</t>
  </si>
  <si>
    <t>Gaweinstal</t>
  </si>
  <si>
    <t>Kettlasbrunn</t>
  </si>
  <si>
    <t>Wilfersdorf</t>
  </si>
  <si>
    <t>Gerasdorf</t>
  </si>
  <si>
    <t>Enzersfeld</t>
  </si>
  <si>
    <t>Großebersdorf</t>
  </si>
  <si>
    <t>Pillichsdorf</t>
  </si>
  <si>
    <t>Großengersdorf</t>
  </si>
  <si>
    <t>Bockfließ</t>
  </si>
  <si>
    <t>Auersthal</t>
  </si>
  <si>
    <t>Raggendorf</t>
  </si>
  <si>
    <t>Groß Schweinbarth</t>
  </si>
  <si>
    <t>Bad Pirawarth</t>
  </si>
  <si>
    <t xml:space="preserve">Vorgehensweise nach Fördertarif:  </t>
  </si>
  <si>
    <t>Hohenruppersdorf</t>
  </si>
  <si>
    <t>Obersulz</t>
  </si>
  <si>
    <t>Zistersdorf</t>
  </si>
  <si>
    <t>Gänserndorf</t>
  </si>
  <si>
    <t>Strasshof an der Nordbahn</t>
  </si>
  <si>
    <t>Deutsch Wagram</t>
  </si>
  <si>
    <t>Schönkirchen</t>
  </si>
  <si>
    <t>Prottes</t>
  </si>
  <si>
    <t>Matzen</t>
  </si>
  <si>
    <t>Spannberg</t>
  </si>
  <si>
    <t>Velm-Götzendorf</t>
  </si>
  <si>
    <t>Ebenthal</t>
  </si>
  <si>
    <t>Ollersdorf</t>
  </si>
  <si>
    <t>Weikendorf</t>
  </si>
  <si>
    <t>Angern an der March</t>
  </si>
  <si>
    <t>Stillfried</t>
  </si>
  <si>
    <t>Dürnkrut</t>
  </si>
  <si>
    <t>Jedenspeigen</t>
  </si>
  <si>
    <t>Drösing</t>
  </si>
  <si>
    <t>Niederabsdorf</t>
  </si>
  <si>
    <t>Hohenau an der March</t>
  </si>
  <si>
    <t>Rabensburg</t>
  </si>
  <si>
    <t>Bernhardsthal</t>
  </si>
  <si>
    <t>Reintal</t>
  </si>
  <si>
    <t>Raasdorf</t>
  </si>
  <si>
    <t>Markgrafneusiedl</t>
  </si>
  <si>
    <t>Obersiebenbrunn</t>
  </si>
  <si>
    <t>Untersiebenbrunn</t>
  </si>
  <si>
    <t xml:space="preserve">Strompreisentwicklung am 17.03.09 </t>
  </si>
  <si>
    <t>http://www.e-control.at/portal/page/portal/ECONTROL_HOME/STROM/STROMPREISE/ENDVERBRAUCHERPREISE</t>
  </si>
  <si>
    <t>Leopoldsdorf im Marchfelde</t>
  </si>
  <si>
    <t>Haringsee</t>
  </si>
  <si>
    <t>Lassee</t>
  </si>
  <si>
    <t>Engelhartstetten</t>
  </si>
  <si>
    <t>Marchegg Stadt</t>
  </si>
  <si>
    <t>Marchegg Bahnhof</t>
  </si>
  <si>
    <t>Oberweiden</t>
  </si>
  <si>
    <t>Groß-Enzersdorf</t>
  </si>
  <si>
    <t>Orth an der Donau</t>
  </si>
  <si>
    <t>Eckartsau</t>
  </si>
  <si>
    <t>Schwechat</t>
  </si>
  <si>
    <t>Zwölfaxing</t>
  </si>
  <si>
    <t>Schwechat-Mannswörth</t>
  </si>
  <si>
    <t>Schwechat-Rannersdorf</t>
  </si>
  <si>
    <t>Himberg</t>
  </si>
  <si>
    <t>Maria Lanzendorf</t>
  </si>
  <si>
    <t>Vösendorf</t>
  </si>
  <si>
    <t>Hennersdorf</t>
  </si>
  <si>
    <t>Leopoldsdorf</t>
  </si>
  <si>
    <t>Mödling</t>
  </si>
  <si>
    <t>Maria Enzersdorf</t>
  </si>
  <si>
    <t>Brunn am Gebirge</t>
  </si>
  <si>
    <t>Schöder</t>
  </si>
  <si>
    <t>Murau</t>
  </si>
  <si>
    <t>Stolzalpe</t>
  </si>
  <si>
    <t>Ranten</t>
  </si>
  <si>
    <t>Krakaudorf</t>
  </si>
  <si>
    <t>St. Georgen ob Murau</t>
  </si>
  <si>
    <t>Stadl an der Mur</t>
  </si>
  <si>
    <t>Predlitz</t>
  </si>
  <si>
    <t>Turrach</t>
  </si>
  <si>
    <t>Selzthal</t>
  </si>
  <si>
    <t>Lassing</t>
  </si>
  <si>
    <t>Ardning</t>
  </si>
  <si>
    <t>Johnsbach</t>
  </si>
  <si>
    <t>Weng</t>
  </si>
  <si>
    <t>Hieflau</t>
  </si>
  <si>
    <t>Lainbach</t>
  </si>
  <si>
    <t>Gams bei Hieflau</t>
  </si>
  <si>
    <t>Palfau</t>
  </si>
  <si>
    <t>Wildalpen</t>
  </si>
  <si>
    <t>Landl</t>
  </si>
  <si>
    <t>Weißenbach an der Enns</t>
  </si>
  <si>
    <t>St. Gallen</t>
  </si>
  <si>
    <t>Altenmarkt bei St. Gallen</t>
  </si>
  <si>
    <t>Liezen</t>
  </si>
  <si>
    <t>Wörschach</t>
  </si>
  <si>
    <t>Aigen im Ennstal</t>
  </si>
  <si>
    <t>Stainach</t>
  </si>
  <si>
    <t>Trautenfels</t>
  </si>
  <si>
    <t>Irdning</t>
  </si>
  <si>
    <t>Donnersbach</t>
  </si>
  <si>
    <t>St. Martin am Grimming</t>
  </si>
  <si>
    <t>Öblarn</t>
  </si>
  <si>
    <t>Stein an der Enns</t>
  </si>
  <si>
    <t>Gröbming</t>
  </si>
  <si>
    <t>Pruggern</t>
  </si>
  <si>
    <t>Aich-Assach</t>
  </si>
  <si>
    <t>Haus</t>
  </si>
  <si>
    <t>Schladming</t>
  </si>
  <si>
    <t>Rohrmoos-Untertal</t>
  </si>
  <si>
    <t>Pichl</t>
  </si>
  <si>
    <t>Mandling</t>
  </si>
  <si>
    <t>Tauplitz</t>
  </si>
  <si>
    <t>Bad Mitterndorf</t>
  </si>
  <si>
    <t>Kainisch</t>
  </si>
  <si>
    <t>Bad Aussee</t>
  </si>
  <si>
    <t>Altaussee</t>
  </si>
  <si>
    <t>Grundlsee</t>
  </si>
  <si>
    <t>Klagenfurt am Wörthersee</t>
  </si>
  <si>
    <t>K</t>
  </si>
  <si>
    <t>Klagenfurt am Wörthersee Postfach</t>
  </si>
  <si>
    <t>Klagenfurt-Wölfnitz</t>
  </si>
  <si>
    <t>Moosburg</t>
  </si>
  <si>
    <t>Maria Saal</t>
  </si>
  <si>
    <t>Pischeldorf</t>
  </si>
  <si>
    <t>Köttmannsdorf</t>
  </si>
  <si>
    <t>Ludmannsdorf</t>
  </si>
  <si>
    <t>Klagenfurt-Viktring</t>
  </si>
  <si>
    <t>Keutschach</t>
  </si>
  <si>
    <t>Reifnitz</t>
  </si>
  <si>
    <t>Maria Wörth</t>
  </si>
  <si>
    <t>Völkermarkt</t>
  </si>
  <si>
    <t>Mittertrixen</t>
  </si>
  <si>
    <t>Diex</t>
  </si>
  <si>
    <t>Pustritz</t>
  </si>
  <si>
    <t>Haimburg</t>
  </si>
  <si>
    <t>Griffen</t>
  </si>
  <si>
    <t>Ruden</t>
  </si>
  <si>
    <t>Tainach</t>
  </si>
  <si>
    <t>St. Kanzian am Klopeiner See</t>
  </si>
  <si>
    <t>St. Primus</t>
  </si>
  <si>
    <t>Kühnsdorf</t>
  </si>
  <si>
    <t>Poggersdorf</t>
  </si>
  <si>
    <t>Grafenstein</t>
  </si>
  <si>
    <t>Gallizien</t>
  </si>
  <si>
    <t>Miklauzhof</t>
  </si>
  <si>
    <t>Bad Eisenkappel</t>
  </si>
  <si>
    <t>Eberndorf</t>
  </si>
  <si>
    <t>Globasnitz</t>
  </si>
  <si>
    <t>St. Michael ob Bleiburg</t>
  </si>
  <si>
    <t>Bleiburg</t>
  </si>
  <si>
    <t>Maria Rain</t>
  </si>
  <si>
    <t>Strau</t>
  </si>
  <si>
    <t>Unterbergen</t>
  </si>
  <si>
    <t>St. Margareten im Rosental</t>
  </si>
  <si>
    <t>Feistritz im Rosental</t>
  </si>
  <si>
    <t>Maria Elend</t>
  </si>
  <si>
    <t>Rosenbach</t>
  </si>
  <si>
    <t>St. Jakob im Rosental</t>
  </si>
  <si>
    <t>Krumpendorf</t>
  </si>
  <si>
    <t>Pörtschach am Wörther See</t>
  </si>
  <si>
    <t>Techelsberg am Wörther See</t>
  </si>
  <si>
    <t>Velden am Wörther See</t>
  </si>
  <si>
    <t>Köstenberg</t>
  </si>
  <si>
    <t>Rosegg</t>
  </si>
  <si>
    <t>Lavamünd</t>
  </si>
  <si>
    <t>Villach-Warmbad Villach</t>
  </si>
  <si>
    <t>Sattendorf</t>
  </si>
  <si>
    <t>Treffen</t>
  </si>
  <si>
    <t>Villach-Landskron</t>
  </si>
  <si>
    <t>Villach-St. Magdalen</t>
  </si>
  <si>
    <t>Bad Bleiberg</t>
  </si>
  <si>
    <t>Kreuth</t>
  </si>
  <si>
    <t>Schiefling</t>
  </si>
  <si>
    <t>St. Egyden</t>
  </si>
  <si>
    <t>Einöde</t>
  </si>
  <si>
    <t>Afritz</t>
  </si>
  <si>
    <t>Feld am See</t>
  </si>
  <si>
    <t>Radenthein</t>
  </si>
  <si>
    <t>Bad Kleinkirchheim</t>
  </si>
  <si>
    <t>Bodensdorf</t>
  </si>
  <si>
    <t>Steindorf am Ossiacher See</t>
  </si>
  <si>
    <t>St. Urban</t>
  </si>
  <si>
    <t>Glanegg</t>
  </si>
  <si>
    <t>Liebenfels</t>
  </si>
  <si>
    <t>Feldkirchen in Kärnten</t>
  </si>
  <si>
    <t>Himmelberg</t>
  </si>
  <si>
    <t>Gnesau</t>
  </si>
  <si>
    <t>Patergassen</t>
  </si>
  <si>
    <t>Ebene Reichenau</t>
  </si>
  <si>
    <t>Ossiach</t>
  </si>
  <si>
    <t>Sirnitz</t>
  </si>
  <si>
    <t>Deutsch Griffen</t>
  </si>
  <si>
    <t>Villach-Drobollach am Faaker See</t>
  </si>
  <si>
    <t>Spezifische Kosten pro kWp:</t>
  </si>
  <si>
    <t>Investitionskosten:</t>
  </si>
  <si>
    <t>Linz-Ebelsberg</t>
  </si>
  <si>
    <t>Puchenau</t>
  </si>
  <si>
    <t>Traun</t>
  </si>
  <si>
    <t>Ansfelden</t>
  </si>
  <si>
    <t>Haid</t>
  </si>
  <si>
    <t>Pucking</t>
  </si>
  <si>
    <t>Leonding</t>
  </si>
  <si>
    <t>Pasching</t>
  </si>
  <si>
    <t>Thening</t>
  </si>
  <si>
    <t>- sonstige Förderung (z.B.: Gemeinde):</t>
  </si>
  <si>
    <t>Fördequote</t>
  </si>
  <si>
    <t>Eigenmittel</t>
  </si>
  <si>
    <t>Investitionsförderung KLIEN - Bund</t>
  </si>
  <si>
    <t>Fördermittel Land</t>
  </si>
  <si>
    <t>Hörsching</t>
  </si>
  <si>
    <t>Oftering</t>
  </si>
  <si>
    <t>Eferding</t>
  </si>
  <si>
    <t>Alkoven</t>
  </si>
  <si>
    <t>Wilhering</t>
  </si>
  <si>
    <t>Stroheim</t>
  </si>
  <si>
    <t>Breitenaich</t>
  </si>
  <si>
    <t>St. Marienkirchen an der Polsenz</t>
  </si>
  <si>
    <t>Hartkirchen</t>
  </si>
  <si>
    <t>Aschach an der Donau</t>
  </si>
  <si>
    <t>Spittal an der Drau</t>
  </si>
  <si>
    <t>Baldramsdorf</t>
  </si>
  <si>
    <t>Lendorf</t>
  </si>
  <si>
    <t>Pusarnitz</t>
  </si>
  <si>
    <t>Möllbrücke</t>
  </si>
  <si>
    <t>Kolbnitz</t>
  </si>
  <si>
    <t>Penk</t>
  </si>
  <si>
    <t>Mallnitz</t>
  </si>
  <si>
    <t>Flattach</t>
  </si>
  <si>
    <t>Stall</t>
  </si>
  <si>
    <t>Rangersdorf</t>
  </si>
  <si>
    <t>Winklern</t>
  </si>
  <si>
    <t>Mörtschach</t>
  </si>
  <si>
    <t>Großkirchheim</t>
  </si>
  <si>
    <t>Heiligenblut</t>
  </si>
  <si>
    <t>Lieserbrücke</t>
  </si>
  <si>
    <t>Trebesing</t>
  </si>
  <si>
    <t>Malta</t>
  </si>
  <si>
    <t>Eisentratten</t>
  </si>
  <si>
    <t>Kremsbrücke</t>
  </si>
  <si>
    <t>Rennweg</t>
  </si>
  <si>
    <t>Seeboden</t>
  </si>
  <si>
    <t>Döbriach</t>
  </si>
  <si>
    <t>Thurn</t>
  </si>
  <si>
    <t>Assling</t>
  </si>
  <si>
    <t>Anras</t>
  </si>
  <si>
    <t>Abfaltersbach</t>
  </si>
  <si>
    <t>Sillian</t>
  </si>
  <si>
    <t>Außervillgraten</t>
  </si>
  <si>
    <t>Innervillgraten</t>
  </si>
  <si>
    <t>Kartitsch</t>
  </si>
  <si>
    <t>Obertilliach</t>
  </si>
  <si>
    <t>Untertilliach</t>
  </si>
  <si>
    <t>Ainet</t>
  </si>
  <si>
    <t>Huben</t>
  </si>
  <si>
    <t>Schlaiten</t>
  </si>
  <si>
    <t>Hopfgarten in Defereggen</t>
  </si>
  <si>
    <t>St. Veit in Defereggen</t>
  </si>
  <si>
    <t>St. Jakob in Defereggen</t>
  </si>
  <si>
    <t>Matrei in Osttirol</t>
  </si>
  <si>
    <t>Virgen</t>
  </si>
  <si>
    <t>Prägraten</t>
  </si>
  <si>
    <t>Kals</t>
  </si>
  <si>
    <t>Nußdorf-Debant</t>
  </si>
  <si>
    <t>Dölsach</t>
  </si>
  <si>
    <t>Jahre</t>
  </si>
  <si>
    <t>Vergütung</t>
  </si>
  <si>
    <t>[€]</t>
  </si>
  <si>
    <t>Energieertrag</t>
  </si>
  <si>
    <t>[€/kWh]</t>
  </si>
  <si>
    <t>Lembach im Mühlkreis</t>
  </si>
  <si>
    <t>Niederkappel</t>
  </si>
  <si>
    <t>Putzleinsdorf</t>
  </si>
  <si>
    <t>Pfarrkirchen im Mühlkreis</t>
  </si>
  <si>
    <t>Hofkirchen im Mühlkreis</t>
  </si>
  <si>
    <t>Neustift im Mühlkreis</t>
  </si>
  <si>
    <t>Oberkappel</t>
  </si>
  <si>
    <t>Rohrbach in Oberösterreich</t>
  </si>
  <si>
    <t>Sarleinsbach</t>
  </si>
  <si>
    <t>Peilstein im Mühlviertel</t>
  </si>
  <si>
    <t>Kollerschlag</t>
  </si>
  <si>
    <t>Aigen im Mühlkreis</t>
  </si>
  <si>
    <t>Ulrichsberg</t>
  </si>
  <si>
    <t>Julbach</t>
  </si>
  <si>
    <t>Klaffer am Hochficht</t>
  </si>
  <si>
    <t>Schwarzenberg am Böhmerwald</t>
  </si>
  <si>
    <t>Haslach an der Mühl</t>
  </si>
  <si>
    <t>St. Peter am Wimberg</t>
  </si>
  <si>
    <t>Information:</t>
  </si>
  <si>
    <t>St. Johann am Wimberg</t>
  </si>
  <si>
    <t>St. Veit im Mühlkreis</t>
  </si>
  <si>
    <t>Niederwaldkirchen</t>
  </si>
  <si>
    <t>Herzogsdorf</t>
  </si>
  <si>
    <t>Zwettl an der Rodl</t>
  </si>
  <si>
    <t>Oberneukirchen</t>
  </si>
  <si>
    <t>Waxenberg</t>
  </si>
  <si>
    <t>Traberg</t>
  </si>
  <si>
    <t>Helfenberg</t>
  </si>
  <si>
    <t>Bad Leonfelden</t>
  </si>
  <si>
    <t>Vorderweißenbach</t>
  </si>
  <si>
    <t>Angabe des Strom-Eigenverbrauches:</t>
  </si>
  <si>
    <t>Einspeisung in das öffentliche Netz:</t>
  </si>
  <si>
    <t>Errechnete Vergütung:</t>
  </si>
  <si>
    <t>Überschusseinspeisung</t>
  </si>
  <si>
    <t>Laufende Kosten (Wartung, Versicherung):</t>
  </si>
  <si>
    <t>Schenkenfelden</t>
  </si>
  <si>
    <t>Reichenthal</t>
  </si>
  <si>
    <t>Gramastetten</t>
  </si>
  <si>
    <t>Hellmonsödt</t>
  </si>
  <si>
    <t>Altenberg bei Linz</t>
  </si>
  <si>
    <t>Reichenau im Mühlkreis</t>
  </si>
  <si>
    <t>Engerwitzdorf</t>
  </si>
  <si>
    <t>Gallneukirchen</t>
  </si>
  <si>
    <t>Alberndorf in der Riedmark</t>
  </si>
  <si>
    <t>Neumarkt im Mühlkreis</t>
  </si>
  <si>
    <t>Steyregg</t>
  </si>
  <si>
    <t>St. Georgen an der Gusen</t>
  </si>
  <si>
    <t>Katsdorf</t>
  </si>
  <si>
    <t>Wartberg ob der Aist</t>
  </si>
  <si>
    <t>Pregarten</t>
  </si>
  <si>
    <t>Untergaisbach</t>
  </si>
  <si>
    <t>Hagenberg im Mühlkreis</t>
  </si>
  <si>
    <t>Freistadt</t>
  </si>
  <si>
    <t>Hirschbach im Mühlkreis</t>
  </si>
  <si>
    <t>Sandl</t>
  </si>
  <si>
    <t>Liebenau</t>
  </si>
  <si>
    <t>Rainbach im Mühlkreis</t>
  </si>
  <si>
    <t>Leopoldschlag</t>
  </si>
  <si>
    <t>Windhaag bei Freistadt</t>
  </si>
  <si>
    <t>Grünbach</t>
  </si>
  <si>
    <t>St. Oswald bei Freistadt</t>
  </si>
  <si>
    <t>Weitersfelden</t>
  </si>
  <si>
    <t>Unterweißenbach</t>
  </si>
  <si>
    <t>Schönau im Mühlkreis</t>
  </si>
  <si>
    <t>Königswiesen</t>
  </si>
  <si>
    <t>Mönchdorf</t>
  </si>
  <si>
    <t>Pierbach</t>
  </si>
  <si>
    <t>Bad Zell</t>
  </si>
  <si>
    <t>Tragwein</t>
  </si>
  <si>
    <t>Lasberg</t>
  </si>
  <si>
    <t>Kefermarkt</t>
  </si>
  <si>
    <t>Gutau</t>
  </si>
  <si>
    <t>St. Leonhard bei Freistadt</t>
  </si>
  <si>
    <t>St. Valentin</t>
  </si>
  <si>
    <t>St. Pantaleon</t>
  </si>
  <si>
    <t>Mauthausen</t>
  </si>
  <si>
    <t>Schwertberg</t>
  </si>
  <si>
    <t>Ried in der Riedmark</t>
  </si>
  <si>
    <t>Perg</t>
  </si>
  <si>
    <t>Windhaag bei Perg</t>
  </si>
  <si>
    <t>Münzbach</t>
  </si>
  <si>
    <t>Rechberg</t>
  </si>
  <si>
    <t>Naarn</t>
  </si>
  <si>
    <t>DI (FH) Franz Jetzinger</t>
  </si>
  <si>
    <t>ALPINE-ENERGIE Österreich GmbH</t>
  </si>
  <si>
    <t xml:space="preserve">  Kontakt:</t>
  </si>
  <si>
    <t>Au an der Donau</t>
  </si>
  <si>
    <t>Arbing</t>
  </si>
  <si>
    <t>Baumgartenberg</t>
  </si>
  <si>
    <t>Mitterkirchen</t>
  </si>
  <si>
    <t>Saxen</t>
  </si>
  <si>
    <t>Klam</t>
  </si>
  <si>
    <t>Grein</t>
  </si>
  <si>
    <t>Bad Kreuzen</t>
  </si>
  <si>
    <t>Pabneukirchen</t>
  </si>
  <si>
    <t>St. Thomas</t>
  </si>
  <si>
    <t>Dimbach</t>
  </si>
  <si>
    <t>St. Georgen am Walde</t>
  </si>
  <si>
    <t>St. Nikola an der Donau</t>
  </si>
  <si>
    <t>Sarmingstein</t>
  </si>
  <si>
    <t>Waldhausen im Strudengau</t>
  </si>
  <si>
    <t>Dorfstetten</t>
  </si>
  <si>
    <t>Steyr</t>
  </si>
  <si>
    <t>Steyr Postfach</t>
  </si>
  <si>
    <t>Steyr-Münichholz</t>
  </si>
  <si>
    <t>Steyr-Gleink</t>
  </si>
  <si>
    <t>Christkindl</t>
  </si>
  <si>
    <t>Aschach an der Steyr</t>
  </si>
  <si>
    <t>Haidershofen</t>
  </si>
  <si>
    <t>Ernsthofen</t>
  </si>
  <si>
    <t>Behamberg</t>
  </si>
  <si>
    <t>Kleinraming</t>
  </si>
  <si>
    <t>Maria Neustift</t>
  </si>
  <si>
    <t>Garsten</t>
  </si>
  <si>
    <t>Ternberg</t>
  </si>
  <si>
    <t>Losenstein</t>
  </si>
  <si>
    <t>Laussa</t>
  </si>
  <si>
    <t>Großraming</t>
  </si>
  <si>
    <t>Kleinreifling</t>
  </si>
  <si>
    <t>Enns</t>
  </si>
  <si>
    <t>Asten</t>
  </si>
  <si>
    <t>Ennsdorf</t>
  </si>
  <si>
    <t>Hargelsberg</t>
  </si>
  <si>
    <t>Kronstorf</t>
  </si>
  <si>
    <t>St. Florian</t>
  </si>
  <si>
    <t>Niederneukirchen</t>
  </si>
  <si>
    <t>Hofkirchen im Traunkreis</t>
  </si>
  <si>
    <t>Wolfern</t>
  </si>
  <si>
    <t>Neuhofen an der Krems</t>
  </si>
  <si>
    <t>St. Marien</t>
  </si>
  <si>
    <t>Allhaming</t>
  </si>
  <si>
    <t>Schiedlberg</t>
  </si>
  <si>
    <t>Sierning</t>
  </si>
  <si>
    <t>Neuzeug</t>
  </si>
  <si>
    <t>Kematen an der Krems</t>
  </si>
  <si>
    <t>Rohr im Kremstal</t>
  </si>
  <si>
    <t>Piberbach</t>
  </si>
  <si>
    <t>Bad Hall</t>
  </si>
  <si>
    <t>Adlwang</t>
  </si>
  <si>
    <t>Nußbach</t>
  </si>
  <si>
    <t>Ried im Traunkreis</t>
  </si>
  <si>
    <t>Wartberg an der Krems</t>
  </si>
  <si>
    <t>Schlierbach</t>
  </si>
  <si>
    <t>Kirchdorf an der Krems</t>
  </si>
  <si>
    <t>Steinbach am Ziehberg</t>
  </si>
  <si>
    <t>Micheldorf</t>
  </si>
  <si>
    <t>Klaus an der Pyhrnbahn</t>
  </si>
  <si>
    <t>Steyrling</t>
  </si>
  <si>
    <t>St. Pankraz</t>
  </si>
  <si>
    <t>Hinterstoder</t>
  </si>
  <si>
    <t>Vorderstoder</t>
  </si>
  <si>
    <t>Roßleithen</t>
  </si>
  <si>
    <t>Windischgarsten</t>
  </si>
  <si>
    <t>pv-austria@alpine-energie.com</t>
  </si>
  <si>
    <t>http://www.alpine-energie.com/Content.Node/geschaeftsfelder/pv_oesterreich.php</t>
  </si>
  <si>
    <t>Rosenau am Hengstpaß</t>
  </si>
  <si>
    <t>Spital am Pyhrn</t>
  </si>
  <si>
    <t>Molln</t>
  </si>
  <si>
    <t>Leonstein</t>
  </si>
  <si>
    <t>Obergrünburg</t>
  </si>
  <si>
    <t>Grünburg</t>
  </si>
  <si>
    <t>Waldneukirchen</t>
  </si>
  <si>
    <t>Maria Enzersdorf-Südstadt</t>
  </si>
  <si>
    <t>Wiener Neudorf</t>
  </si>
  <si>
    <t>Guntramsdorf</t>
  </si>
  <si>
    <t>Laxenburg</t>
  </si>
  <si>
    <t>Biedermannsdorf</t>
  </si>
  <si>
    <t>Hinterbrühl</t>
  </si>
  <si>
    <t>Gießhübl</t>
  </si>
  <si>
    <t>Perchtoldsdorf</t>
  </si>
  <si>
    <t>Laab im Walde</t>
  </si>
  <si>
    <t>Breitenfurt bei Wien</t>
  </si>
  <si>
    <t>Kaltenleutgeben</t>
  </si>
  <si>
    <t>Sulz im Wienerwald</t>
  </si>
  <si>
    <t>Sittendorf</t>
  </si>
  <si>
    <t>Fischamend</t>
  </si>
  <si>
    <t>Maria Ellend</t>
  </si>
  <si>
    <t>Regelsbrunn</t>
  </si>
  <si>
    <t>Petronell</t>
  </si>
  <si>
    <t>Bad Deutsch Altenburg</t>
  </si>
  <si>
    <t>Hainburg an der Donau</t>
  </si>
  <si>
    <t>Wolfsthal</t>
  </si>
  <si>
    <t>Berg</t>
  </si>
  <si>
    <t>Kittsee</t>
  </si>
  <si>
    <t>B</t>
  </si>
  <si>
    <t>Pama</t>
  </si>
  <si>
    <t>Deutsch Jahrndorf</t>
  </si>
  <si>
    <t>Zurndorf</t>
  </si>
  <si>
    <t>Nickelsdorf</t>
  </si>
  <si>
    <t>Kleinneusiedl</t>
  </si>
  <si>
    <t>Schwadorf</t>
  </si>
  <si>
    <t>Margarethen am Moos</t>
  </si>
  <si>
    <t>Götzendorf an der Leitha</t>
  </si>
  <si>
    <t>Ebergassing</t>
  </si>
  <si>
    <t>Gramatneusiedl</t>
  </si>
  <si>
    <t>Mitterndorf an der Fischa</t>
  </si>
  <si>
    <t>Unterwaltersdorf</t>
  </si>
  <si>
    <t>Deutsch Brodersdorf</t>
  </si>
  <si>
    <t>Seibersdorf</t>
  </si>
  <si>
    <t>Hof am Leithaberge</t>
  </si>
  <si>
    <t>Mannersdorf am Leithagebirge</t>
  </si>
  <si>
    <t>Sommerein</t>
  </si>
  <si>
    <t>Trautmannsdorf an der Leitha</t>
  </si>
  <si>
    <t>Bruck an der Leitha</t>
  </si>
  <si>
    <t>Wilfleinsdorf</t>
  </si>
  <si>
    <t>Stixneusiedl</t>
  </si>
  <si>
    <t>Göttlesbrunn</t>
  </si>
  <si>
    <t>Höflein</t>
  </si>
  <si>
    <t>Rohrau</t>
  </si>
  <si>
    <t>http://portal.foerdermanager.net/information-und-beratung/foerdermoeglichkeiten/direktzuschuss/solar/photovoltaik-oekostrom/</t>
  </si>
  <si>
    <t>Außerdem gibt es folgende Förderung:</t>
  </si>
  <si>
    <t>Es gibt weitere Möglichkeiten der Förderung (Normalförderung) die im Tool nicht</t>
  </si>
  <si>
    <t>berücksichtigt werden. Über das Eingabefeld "Sonstige Förderungen" können diese</t>
  </si>
  <si>
    <t>individuell berücksichtigt werden. Angaben zu diesen Förderungen im obigen Link.</t>
  </si>
  <si>
    <t>Im Tool wird die Kombination von Bundes und Landesförderung berücksichtigt.</t>
  </si>
  <si>
    <t>Prellenkirchen</t>
  </si>
  <si>
    <t>1 - 3</t>
  </si>
  <si>
    <t>LAND</t>
  </si>
  <si>
    <t>BUND</t>
  </si>
  <si>
    <t>Potzneusiedl</t>
  </si>
  <si>
    <t>Gattendorf</t>
  </si>
  <si>
    <t>Neudorf</t>
  </si>
  <si>
    <t>Achau</t>
  </si>
  <si>
    <t>Münchendorf</t>
  </si>
  <si>
    <t>Ebreichsdorf</t>
  </si>
  <si>
    <t>Wampersdorf</t>
  </si>
  <si>
    <t>Pottendorf</t>
  </si>
  <si>
    <t>Ebenfurth</t>
  </si>
  <si>
    <t>Neufeld an der Leitha</t>
  </si>
  <si>
    <t>Eggendorf</t>
  </si>
  <si>
    <t>Lichtenwörth-Nadelburg</t>
  </si>
  <si>
    <t>Baden</t>
  </si>
  <si>
    <t>Baden-Leesdorf</t>
  </si>
  <si>
    <t>Pfaffstätten</t>
  </si>
  <si>
    <t>Tribuswinkel</t>
  </si>
  <si>
    <t>Möllersdorf</t>
  </si>
  <si>
    <t>Traiskirchen</t>
  </si>
  <si>
    <t>Trumau</t>
  </si>
  <si>
    <t>Oberwaltersdorf</t>
  </si>
  <si>
    <t>Tattendorf</t>
  </si>
  <si>
    <t>Teesdorf</t>
  </si>
  <si>
    <t>Günselsdorf</t>
  </si>
  <si>
    <t>Gaaden</t>
  </si>
  <si>
    <t>Heiligenkreuz</t>
  </si>
  <si>
    <t>Klausen-Leopoldsdorf</t>
  </si>
  <si>
    <t>Alland</t>
  </si>
  <si>
    <t>Bad Vöslau</t>
  </si>
  <si>
    <t>Kottingbrunn</t>
  </si>
  <si>
    <t>Leobersdorf</t>
  </si>
  <si>
    <t>Enzesfeld-Lindabrunn</t>
  </si>
  <si>
    <t>Hirtenberg</t>
  </si>
  <si>
    <t>Berndorf</t>
  </si>
  <si>
    <t>Berndorf, Niederösterreich</t>
  </si>
  <si>
    <t>Pottenstein</t>
  </si>
  <si>
    <t>Weissenbach an der Triesting</t>
  </si>
  <si>
    <t>Neuhaus</t>
  </si>
  <si>
    <t>Altenmarkt-Thenneberg</t>
  </si>
  <si>
    <t>Kaumberg</t>
  </si>
  <si>
    <t>Sollenau</t>
  </si>
  <si>
    <t>Blumau-Neurißhof</t>
  </si>
  <si>
    <t>Felixdorf</t>
  </si>
  <si>
    <t>Theresienfeld</t>
  </si>
  <si>
    <t>Neunkirchen</t>
  </si>
  <si>
    <t>Neunkirchen, Niederösterreich</t>
  </si>
  <si>
    <t>Breitenau</t>
  </si>
  <si>
    <t>Schwarzau am Steinfelde</t>
  </si>
  <si>
    <t>Ternitz</t>
  </si>
  <si>
    <t>Sieding-Stixenstein</t>
  </si>
  <si>
    <t>Wimpassing im Schwarzatale</t>
  </si>
  <si>
    <t>Gloggnitz</t>
  </si>
  <si>
    <t>Schottwien</t>
  </si>
  <si>
    <t>Maria Schutz</t>
  </si>
  <si>
    <t>Payerbach</t>
  </si>
  <si>
    <t>Reichenau an der Rax</t>
  </si>
  <si>
    <t>Prein an der Rax</t>
  </si>
  <si>
    <t>Naßwald</t>
  </si>
  <si>
    <t>Schwarzau im Gebirge</t>
  </si>
  <si>
    <t>Rohr im Gebirge</t>
  </si>
  <si>
    <t>Küb</t>
  </si>
  <si>
    <t>Breitenstein</t>
  </si>
  <si>
    <t>Semmering</t>
  </si>
  <si>
    <t>Bad Fischau</t>
  </si>
  <si>
    <t>Winzendorf</t>
  </si>
  <si>
    <t>Muthmannsdorf</t>
  </si>
  <si>
    <t>Hohe Wand-Stollhof</t>
  </si>
  <si>
    <t>St. Egyden am Steinfeld</t>
  </si>
  <si>
    <t>Willendorf</t>
  </si>
  <si>
    <t>Grünbach am Schneeberg</t>
  </si>
  <si>
    <t>Puchberg am Schneeberg</t>
  </si>
  <si>
    <t>Steinabrückl</t>
  </si>
  <si>
    <t>Wöllersdorf</t>
  </si>
  <si>
    <t>Markt Piesting</t>
  </si>
  <si>
    <t>Waldegg</t>
  </si>
  <si>
    <t>Oed</t>
  </si>
  <si>
    <t>Miesenbach</t>
  </si>
  <si>
    <t>Pernitz</t>
  </si>
  <si>
    <t>Gutenstein</t>
  </si>
  <si>
    <t>Katzelsdorf</t>
  </si>
  <si>
    <t>Hochwolkersdorf</t>
  </si>
  <si>
    <t>Schwarzenbach</t>
  </si>
  <si>
    <t>Wiesmath</t>
  </si>
  <si>
    <t>Hollenthon</t>
  </si>
  <si>
    <t>Lichtenegg</t>
  </si>
  <si>
    <t>Lanzenkirchen</t>
  </si>
  <si>
    <t>Bad Erlach</t>
  </si>
  <si>
    <t>Pitten</t>
  </si>
  <si>
    <t>Seebenstein</t>
  </si>
  <si>
    <t>Warth</t>
  </si>
  <si>
    <t>Thernberg</t>
  </si>
  <si>
    <t>Bromberg</t>
  </si>
  <si>
    <t>Grimmenstein</t>
  </si>
  <si>
    <t>Edlitz</t>
  </si>
  <si>
    <t>Krumbach</t>
  </si>
  <si>
    <t>Hochneukirchen</t>
  </si>
  <si>
    <t>Bad Schönau</t>
  </si>
  <si>
    <t>Kirchschlag in der Buckligen Welt</t>
  </si>
  <si>
    <t>Aspang</t>
  </si>
  <si>
    <t>Zöbern</t>
  </si>
  <si>
    <t>Feistritz am Wechsel</t>
  </si>
  <si>
    <t>Kirchberg am Wechsel</t>
  </si>
  <si>
    <t>Trattenbach</t>
  </si>
  <si>
    <t>Mauerbach</t>
  </si>
  <si>
    <t>Purkersdorf</t>
  </si>
  <si>
    <t>Gablitz</t>
  </si>
  <si>
    <t>Ried am Riederberg</t>
  </si>
  <si>
    <t>Untertullnerbach</t>
  </si>
  <si>
    <t>Wolfsgraben</t>
  </si>
  <si>
    <t>Tullnerbach-Lawies</t>
  </si>
  <si>
    <t>Pressbaum</t>
  </si>
  <si>
    <t>Rekawinkel</t>
  </si>
  <si>
    <t>Eichgraben</t>
  </si>
  <si>
    <t>Altlengbach</t>
  </si>
  <si>
    <t>Maria Anzbach</t>
  </si>
  <si>
    <t>Neulengbach</t>
  </si>
  <si>
    <t>Asperhofen</t>
  </si>
  <si>
    <t>Würmla</t>
  </si>
  <si>
    <t>St. Christophen</t>
  </si>
  <si>
    <t>Innermanzing</t>
  </si>
  <si>
    <t>Laaben</t>
  </si>
  <si>
    <t>Ollersbach</t>
  </si>
  <si>
    <t>Kirchstetten</t>
  </si>
  <si>
    <t>Böheimkirchen</t>
  </si>
  <si>
    <t>Kasten bei Böheimkirchen</t>
  </si>
  <si>
    <t>Stössing</t>
  </si>
  <si>
    <t>Kommentar</t>
  </si>
  <si>
    <t>keine Landesförderung</t>
  </si>
  <si>
    <t>Michelbach</t>
  </si>
  <si>
    <t>St. Pölten Postfach</t>
  </si>
  <si>
    <t>St. Pölten-Harland</t>
  </si>
  <si>
    <t>St. Pölten-Radlberg</t>
  </si>
  <si>
    <t>St. Pölten-Spratzern</t>
  </si>
  <si>
    <t>St. Pölten-Traisenpark</t>
  </si>
  <si>
    <t>St. Pölten-Wagram</t>
  </si>
  <si>
    <t>Neidling</t>
  </si>
  <si>
    <t>Karlstetten</t>
  </si>
  <si>
    <t>Gansbach</t>
  </si>
  <si>
    <t>Obritzberg</t>
  </si>
  <si>
    <t>Oberwölbling</t>
  </si>
  <si>
    <t>Statzendorf</t>
  </si>
  <si>
    <t>Herzogenburg</t>
  </si>
  <si>
    <t>[€/kWp]</t>
  </si>
  <si>
    <t>[m²]</t>
  </si>
  <si>
    <t>[m²/Modul]</t>
  </si>
  <si>
    <t>[kWp/Modul]</t>
  </si>
  <si>
    <t>[kWh/a]</t>
  </si>
  <si>
    <t>[kWh/kWp]</t>
  </si>
  <si>
    <t>Anzahl der Module:</t>
  </si>
  <si>
    <t>[Module]</t>
  </si>
  <si>
    <t>Getzersdorf</t>
  </si>
  <si>
    <t>Traismauer</t>
  </si>
  <si>
    <t>Nußdorf</t>
  </si>
  <si>
    <t>Pottenbrunn</t>
  </si>
  <si>
    <t>Kapelln</t>
  </si>
  <si>
    <t>Perschling</t>
  </si>
  <si>
    <t>Pyhra</t>
  </si>
  <si>
    <t>Wald</t>
  </si>
  <si>
    <t>Wilhelmsburg</t>
  </si>
  <si>
    <t>St. Georgen am Steinfelde</t>
  </si>
  <si>
    <t>Eschenau</t>
  </si>
  <si>
    <t>Traisen</t>
  </si>
  <si>
    <t>Allhartsberg</t>
  </si>
  <si>
    <t>Ybbs an der Donau</t>
  </si>
  <si>
    <t>Neumarkt an der Ybbs</t>
  </si>
  <si>
    <t>Blindenmarkt</t>
  </si>
  <si>
    <t>Kemmelbach</t>
  </si>
  <si>
    <t>Säusenstein</t>
  </si>
  <si>
    <t>Krummnußbaum</t>
  </si>
  <si>
    <t>Pöchlarn</t>
  </si>
  <si>
    <t>Golling</t>
  </si>
  <si>
    <t>Hürm</t>
  </si>
  <si>
    <t>Groß Sierning</t>
  </si>
  <si>
    <t>Prinzersdorf</t>
  </si>
  <si>
    <t>Hafnerbach</t>
  </si>
  <si>
    <t>Melk</t>
  </si>
  <si>
    <t>Schönbühel an der Donau</t>
  </si>
  <si>
    <t>Matzleinsdorf</t>
  </si>
  <si>
    <t>Klosterneuburg</t>
  </si>
  <si>
    <t>Weidling</t>
  </si>
  <si>
    <t>Kierling</t>
  </si>
  <si>
    <t>Hintersdorf</t>
  </si>
  <si>
    <t>Kritzendorf</t>
  </si>
  <si>
    <t>Höflein an der Donau</t>
  </si>
  <si>
    <t>Greifenstein</t>
  </si>
  <si>
    <t>St. Andrä-Wördern</t>
  </si>
  <si>
    <t>Zeiselmauer</t>
  </si>
  <si>
    <t>Langenlebarn</t>
  </si>
  <si>
    <t>Tulln an der Donau</t>
  </si>
  <si>
    <t>Königstetten</t>
  </si>
  <si>
    <t>Tulbing</t>
  </si>
  <si>
    <t>Zwentendorf an der Donau</t>
  </si>
  <si>
    <t>Judenau</t>
  </si>
  <si>
    <t>Langenrohr</t>
  </si>
  <si>
    <t>Sieghartskirchen</t>
  </si>
  <si>
    <t>Michelhausen</t>
  </si>
  <si>
    <t>Atzenbrugg</t>
  </si>
  <si>
    <t>Sitzenberg-Reidling</t>
  </si>
  <si>
    <t>Absdorf</t>
  </si>
  <si>
    <t>Stetteldorf am Wagram</t>
  </si>
  <si>
    <t>Hausleiten</t>
  </si>
  <si>
    <t>Königsbrunn am Wagram</t>
  </si>
  <si>
    <t>Kirchberg am Wagram</t>
  </si>
  <si>
    <t>Großriedenthal</t>
  </si>
  <si>
    <t>Hohenwarth</t>
  </si>
  <si>
    <t>Mühlbach am Manhartsberg</t>
  </si>
  <si>
    <t>Legende:</t>
  </si>
  <si>
    <t>Verlinkungen</t>
  </si>
  <si>
    <t>Berrechnung des Überschuß-Einspeisetarifes:</t>
  </si>
  <si>
    <t>Fehlermeldung:</t>
  </si>
  <si>
    <t>Auswahl</t>
  </si>
  <si>
    <t>Einstrahlung (horizontale Fläche):</t>
  </si>
  <si>
    <t>Einstrahlung nach Angabe der Ausrichtung:</t>
  </si>
  <si>
    <t xml:space="preserve">Sondertarif </t>
  </si>
  <si>
    <t>gilt für Überschußeinspeiser</t>
  </si>
  <si>
    <t>gilt für alle Bundesländer in welchen es eine Tarifförderung gibt</t>
  </si>
  <si>
    <t>ist ein errechnter (prognostizierter) Tarif</t>
  </si>
  <si>
    <t>Niederösterreich</t>
  </si>
  <si>
    <t>Burgenland</t>
  </si>
  <si>
    <t>Altenwörth</t>
  </si>
  <si>
    <t>http://www.eabgld.at/index.php?id=790</t>
  </si>
  <si>
    <t>http://www.oem-ag.at/static/cms/sites/oem-ag.at/media/downloads/cont/Kontingent_tagesaktuelles_Unterstuetzungsvolumen_in_EUR.xls</t>
  </si>
  <si>
    <t/>
  </si>
  <si>
    <t>Fels am Wagram</t>
  </si>
  <si>
    <t>Gösing am Wagram</t>
  </si>
  <si>
    <t>Feuersbrunn</t>
  </si>
  <si>
    <t>Grafenwörth</t>
  </si>
  <si>
    <t>Haitzendorf</t>
  </si>
  <si>
    <t>Straß im Straßertale</t>
  </si>
  <si>
    <t>Etsdorf am Kamp</t>
  </si>
  <si>
    <t>Hadersdorf am Kamp</t>
  </si>
  <si>
    <t>Gedersdorf</t>
  </si>
  <si>
    <t>Rohrendorf bei Krems</t>
  </si>
  <si>
    <t>Krems an der Donau</t>
  </si>
  <si>
    <t>Krems-Lerchenfeld</t>
  </si>
  <si>
    <t>Krems-Stein</t>
  </si>
  <si>
    <t>Krems-Hollenburg</t>
  </si>
  <si>
    <t>Krems-Mitterau</t>
  </si>
  <si>
    <t>Paudorf</t>
  </si>
  <si>
    <t>Furth bei Göttweig</t>
  </si>
  <si>
    <t>Mautern</t>
  </si>
  <si>
    <t>Obermeisling</t>
  </si>
  <si>
    <t>Lichtenau</t>
  </si>
  <si>
    <t>Grainbrunn</t>
  </si>
  <si>
    <t>Sallingberg</t>
  </si>
  <si>
    <t>Landesförderungen:</t>
  </si>
  <si>
    <t>Bundesförderungen:</t>
  </si>
  <si>
    <t>Niedernondorf</t>
  </si>
  <si>
    <t>Rastenfeld</t>
  </si>
  <si>
    <t>Friedersbach</t>
  </si>
  <si>
    <t>Senftenberg</t>
  </si>
  <si>
    <t>Gföhl</t>
  </si>
  <si>
    <t>Krumau am Kamp</t>
  </si>
  <si>
    <t>Idolsberg</t>
  </si>
  <si>
    <t>Langenlois</t>
  </si>
  <si>
    <t>Lengenfeld</t>
  </si>
  <si>
    <t>Schiltern</t>
  </si>
  <si>
    <t>Zöbing</t>
  </si>
  <si>
    <t>Schönberg</t>
  </si>
  <si>
    <t>Plank am Kamp</t>
  </si>
  <si>
    <t>Gars am Kamp</t>
  </si>
  <si>
    <t>St. Leonhard am Hornerwald</t>
  </si>
  <si>
    <t>Rosenburg</t>
  </si>
  <si>
    <t>Horn</t>
  </si>
  <si>
    <t>Altenburg</t>
  </si>
  <si>
    <t>Röhrenbach</t>
  </si>
  <si>
    <t>Neupölla</t>
  </si>
  <si>
    <t>Franzen</t>
  </si>
  <si>
    <t>Brunn an der Wild</t>
  </si>
  <si>
    <t>Dürnstein</t>
  </si>
  <si>
    <t>Rossatz</t>
  </si>
  <si>
    <t>Weißenkirchen in der Wachau</t>
  </si>
  <si>
    <t>Großheinrichschlag</t>
  </si>
  <si>
    <t>Neigung</t>
  </si>
  <si>
    <t>Azimut</t>
  </si>
  <si>
    <t>Prozent</t>
  </si>
  <si>
    <t>Kirchberg bei Mattighofen</t>
  </si>
  <si>
    <t>Pischelsdorf am Engelbach</t>
  </si>
  <si>
    <t>Maria Schmolln</t>
  </si>
  <si>
    <t>St. Johann am Walde</t>
  </si>
  <si>
    <t>Höhnhart</t>
  </si>
  <si>
    <t>Aspach</t>
  </si>
  <si>
    <t>Uttendorf</t>
  </si>
  <si>
    <t>Mauerkirchen</t>
  </si>
  <si>
    <t>Moosbach</t>
  </si>
  <si>
    <t>Treubach</t>
  </si>
  <si>
    <t>Roßbach</t>
  </si>
  <si>
    <t>Burgkirchen</t>
  </si>
  <si>
    <t>Braunau am Inn</t>
  </si>
  <si>
    <t>Braunau</t>
  </si>
  <si>
    <t>Hallwang</t>
  </si>
  <si>
    <t>Eugendorf</t>
  </si>
  <si>
    <t>Henndorf am Wallersee</t>
  </si>
  <si>
    <t>Thalgau</t>
  </si>
  <si>
    <t>Loibichl</t>
  </si>
  <si>
    <t>Koppl</t>
  </si>
  <si>
    <t>Hof bei Salzburg</t>
  </si>
  <si>
    <t>Ebenau</t>
  </si>
  <si>
    <t>Faistenau</t>
  </si>
  <si>
    <t>Plainfeld</t>
  </si>
  <si>
    <t>Fuschl am See</t>
  </si>
  <si>
    <t>St. Gilgen</t>
  </si>
  <si>
    <t>Abersee</t>
  </si>
  <si>
    <t>Strobl</t>
  </si>
  <si>
    <t>Aigen-Voglhub</t>
  </si>
  <si>
    <t>St. Wolfgang im Salzkammergut</t>
  </si>
  <si>
    <t>Hallein</t>
  </si>
  <si>
    <t>Oberalm</t>
  </si>
  <si>
    <t>Puch bei Hallein</t>
  </si>
  <si>
    <t>Adnet</t>
  </si>
  <si>
    <t>Heilbad Dürrnberg</t>
  </si>
  <si>
    <t>St. Koloman</t>
  </si>
  <si>
    <t>Bad Vigaun</t>
  </si>
  <si>
    <t>Kuchl</t>
  </si>
  <si>
    <t>Golling an der Salzach</t>
  </si>
  <si>
    <t>Abtenau</t>
  </si>
  <si>
    <t>Rußbach am Paß Gschütt</t>
  </si>
  <si>
    <t>Werfen</t>
  </si>
  <si>
    <t>Tenneck</t>
  </si>
  <si>
    <t>Pfarrwerfen</t>
  </si>
  <si>
    <t>Werfenweng</t>
  </si>
  <si>
    <t>Bischofshofen</t>
  </si>
  <si>
    <t>Mühlbach am Hochkönig</t>
  </si>
  <si>
    <t>Hüttau</t>
  </si>
  <si>
    <t>Niedernfritz</t>
  </si>
  <si>
    <t>St. Martin am Tennengebirge</t>
  </si>
  <si>
    <t>Lungötz</t>
  </si>
  <si>
    <t>Eben im Pongau</t>
  </si>
  <si>
    <t>Filzmoos</t>
  </si>
  <si>
    <t>Altenmarkt im Pongau</t>
  </si>
  <si>
    <t>Flachau</t>
  </si>
  <si>
    <t>Radstadt</t>
  </si>
  <si>
    <t>Anlagengröße</t>
  </si>
  <si>
    <t>€/kWp</t>
  </si>
  <si>
    <t>Cent/kWh</t>
  </si>
  <si>
    <t>kWp</t>
  </si>
  <si>
    <t>Förderung für Kärnten</t>
  </si>
  <si>
    <t xml:space="preserve"> </t>
  </si>
  <si>
    <t>Förderung für Niederösterreich</t>
  </si>
  <si>
    <t>Förderung für Oberösterreich</t>
  </si>
  <si>
    <t>Förderung für Steiermark</t>
  </si>
  <si>
    <t>Förderung für Wien</t>
  </si>
  <si>
    <t>Innsbruck-Igls</t>
  </si>
  <si>
    <t>Patsch</t>
  </si>
  <si>
    <t>Ellbögen</t>
  </si>
  <si>
    <t>Götzens</t>
  </si>
  <si>
    <t>Birgitz</t>
  </si>
  <si>
    <t>Axams</t>
  </si>
  <si>
    <t>Grinzens</t>
  </si>
  <si>
    <t>Seefeld in Tirol</t>
  </si>
  <si>
    <t>Reith bei Seefeld</t>
  </si>
  <si>
    <t>Leutasch</t>
  </si>
  <si>
    <t>Scharnitz</t>
  </si>
  <si>
    <t>Volders</t>
  </si>
  <si>
    <t>Wattens</t>
  </si>
  <si>
    <t>Wattenberg</t>
  </si>
  <si>
    <t>Kolsass</t>
  </si>
  <si>
    <t>Kolsassberg</t>
  </si>
  <si>
    <t>Baumkirchen</t>
  </si>
  <si>
    <t>Fritzens</t>
  </si>
  <si>
    <t>Terfens</t>
  </si>
  <si>
    <t>Schwaz</t>
  </si>
  <si>
    <t>Weerberg</t>
  </si>
  <si>
    <t>Vomp</t>
  </si>
  <si>
    <t>Stans</t>
  </si>
  <si>
    <t>Schönberg im Stubaital</t>
  </si>
  <si>
    <t>Mieders</t>
  </si>
  <si>
    <t>Matrei am Brenner</t>
  </si>
  <si>
    <t>Navis</t>
  </si>
  <si>
    <t>Dobersdorf</t>
  </si>
  <si>
    <t>Rudersdorf</t>
  </si>
  <si>
    <t>Deutsch Kaltenbrunn</t>
  </si>
  <si>
    <t>Graz Postfach</t>
  </si>
  <si>
    <t>Graz-Liebenau</t>
  </si>
  <si>
    <t>Graz-St. Peter</t>
  </si>
  <si>
    <t>Graz-Kroisbach</t>
  </si>
  <si>
    <t>Graz-Mariatrost</t>
  </si>
  <si>
    <t>Graz-Andritz</t>
  </si>
  <si>
    <t>Graz-St. Veit</t>
  </si>
  <si>
    <t>Ertragsminderung (Degradation) pro Jahr:</t>
  </si>
  <si>
    <t>Entwicklung:</t>
  </si>
  <si>
    <t>Laufende Kosten:</t>
  </si>
  <si>
    <t>Größe der Anlage:</t>
  </si>
  <si>
    <t>Moduldaten:</t>
  </si>
  <si>
    <t>Wechselrichterdaten:</t>
  </si>
  <si>
    <t>Graz-Ragnitz</t>
  </si>
  <si>
    <t>Graz-Gösting</t>
  </si>
  <si>
    <t>Graz-Wetzelsdorf</t>
  </si>
  <si>
    <t>Graz-Neuhart</t>
  </si>
  <si>
    <t>Graz-Straßgang</t>
  </si>
  <si>
    <t>Graz-Puntigam</t>
  </si>
  <si>
    <t>Förderung für Burgenland</t>
  </si>
  <si>
    <t>St. Radegund bei Graz</t>
  </si>
  <si>
    <t>Kumberg</t>
  </si>
  <si>
    <t>Eggersdorf bei Graz</t>
  </si>
  <si>
    <t>Hausmannstätten</t>
  </si>
  <si>
    <t>Fernitz</t>
  </si>
  <si>
    <t>Feldkirchen bei Graz</t>
  </si>
  <si>
    <t>Raaba</t>
  </si>
  <si>
    <t>Hart bei Graz</t>
  </si>
  <si>
    <t>Heiligenkreuz am Waasen</t>
  </si>
  <si>
    <t>Kirchbach in Steiermark</t>
  </si>
  <si>
    <t>St. Stefan im Rosental</t>
  </si>
  <si>
    <t>Jagerberg</t>
  </si>
  <si>
    <t>Mettersdorf am Saßbach</t>
  </si>
  <si>
    <t>St. Peter am Ottersbach</t>
  </si>
  <si>
    <t>Gratkorn</t>
  </si>
  <si>
    <t>Semriach</t>
  </si>
  <si>
    <t>Rein</t>
  </si>
  <si>
    <t>Judendorf-Straßengel</t>
  </si>
  <si>
    <t>Gratwein</t>
  </si>
  <si>
    <t>St. Oswald bei Plankenwarth</t>
  </si>
  <si>
    <t>Stübing</t>
  </si>
  <si>
    <t>Peggau</t>
  </si>
  <si>
    <t>Deutschfeistritz</t>
  </si>
  <si>
    <t>Waldstein</t>
  </si>
  <si>
    <t>Übelbach</t>
  </si>
  <si>
    <t>Frohnleiten</t>
  </si>
  <si>
    <t>Mixnitz</t>
  </si>
  <si>
    <t>Pernegg an der Mur</t>
  </si>
  <si>
    <t>Unterpremstätten</t>
  </si>
  <si>
    <t>Wundschuh</t>
  </si>
  <si>
    <t>Dobl</t>
  </si>
  <si>
    <t>Tobelbad</t>
  </si>
  <si>
    <t>Hitzendorf</t>
  </si>
  <si>
    <t>Stallhofen</t>
  </si>
  <si>
    <t>Geistthal</t>
  </si>
  <si>
    <t>Weiz</t>
  </si>
  <si>
    <t>Passail</t>
  </si>
  <si>
    <t>Fladnitz an der Teichalm</t>
  </si>
  <si>
    <t>St. Kathrein am Offenegg</t>
  </si>
  <si>
    <t>Heilbrunn</t>
  </si>
  <si>
    <t>St. Ruprecht an der Raab</t>
  </si>
  <si>
    <t>Puch bei Weiz</t>
  </si>
  <si>
    <t>Floing</t>
  </si>
  <si>
    <t>Anger</t>
  </si>
  <si>
    <t>Birkfeld</t>
  </si>
  <si>
    <t>Koglhof</t>
  </si>
  <si>
    <t>Strallegg</t>
  </si>
  <si>
    <t>Gleisdorf</t>
  </si>
  <si>
    <t>Großpesendorf</t>
  </si>
  <si>
    <t>Pischelsdorf in der Steiermark</t>
  </si>
  <si>
    <t>Hirnsdorf</t>
  </si>
  <si>
    <t>St. Johann bei Herberstein</t>
  </si>
  <si>
    <t>Stubenberg am See</t>
  </si>
  <si>
    <t>Kaindorf bei Hartberg</t>
  </si>
  <si>
    <t>Pöllau bei Hartberg</t>
  </si>
  <si>
    <t>Hartberg</t>
  </si>
  <si>
    <t>Grafendorf bei Hartberg</t>
  </si>
  <si>
    <t>Lafnitz</t>
  </si>
  <si>
    <t>Rohrbach an der Lafnitz</t>
  </si>
  <si>
    <t>Friedberg</t>
  </si>
  <si>
    <t>Dechantskirchen</t>
  </si>
  <si>
    <t>St. Lorenzen am Wechsel</t>
  </si>
  <si>
    <t>Pinggau</t>
  </si>
  <si>
    <t>Schäffern</t>
  </si>
  <si>
    <t>Vorau</t>
  </si>
  <si>
    <t>Bruck an der Lafnitz</t>
  </si>
  <si>
    <t>Mönichwald</t>
  </si>
  <si>
    <t>Waldbach</t>
  </si>
  <si>
    <t>Wenigzell</t>
  </si>
  <si>
    <t>Sondertarif</t>
  </si>
  <si>
    <t>Fördertarif</t>
  </si>
  <si>
    <t>Anlage:</t>
  </si>
  <si>
    <t>Tarif:</t>
  </si>
  <si>
    <t>11tes Jahr:</t>
  </si>
  <si>
    <t>12tes Jahr:</t>
  </si>
  <si>
    <t>Tarif aus der Förderung</t>
  </si>
  <si>
    <t>Errechneter Tarif</t>
  </si>
  <si>
    <t>Tarifzuweisung:</t>
  </si>
  <si>
    <t>Tarifhöhe:</t>
  </si>
  <si>
    <t>Summe</t>
  </si>
  <si>
    <t>Jan. 02</t>
  </si>
  <si>
    <t>Mar.02</t>
  </si>
  <si>
    <t>May 02</t>
  </si>
  <si>
    <t>Oct.02</t>
  </si>
  <si>
    <t>Dec.02</t>
  </si>
  <si>
    <t>Jan. 03</t>
  </si>
  <si>
    <t>Mar.03</t>
  </si>
  <si>
    <t>May 03</t>
  </si>
  <si>
    <t>Oct.03</t>
  </si>
  <si>
    <t>Dec.03</t>
  </si>
  <si>
    <t>Jan. 04</t>
  </si>
  <si>
    <t>Mar.04</t>
  </si>
  <si>
    <t>May 04</t>
  </si>
  <si>
    <t>Oct.04</t>
  </si>
  <si>
    <t>Dec. 04</t>
  </si>
  <si>
    <t>Jan. 05</t>
  </si>
  <si>
    <t>Mar. 05</t>
  </si>
  <si>
    <t>May 05</t>
  </si>
  <si>
    <t>June 05</t>
  </si>
  <si>
    <t>July 05</t>
  </si>
  <si>
    <t>Oct. 05</t>
  </si>
  <si>
    <t>Dec. 05</t>
  </si>
  <si>
    <t>http://www.noe.gv.at/Bauen-Wohnen/Heizen-Energie/Solar-Waermepumpen-Photovoltaik-Foerderung/Solar_Waermepumpen_Photovoltaikanlagen.html</t>
  </si>
  <si>
    <t>&gt; 5 - 20</t>
  </si>
  <si>
    <t>&gt; 20</t>
  </si>
  <si>
    <t>5 bis 20</t>
  </si>
  <si>
    <t>größer 20</t>
  </si>
  <si>
    <t>* Hinweis: Der Fördertarif wird vom Bund getragen und ist für Anlagen &gt; 5kWp erhältlich; die Fördermittel des Bundes sind in nachfolgendem Link (tagesaktuelles Kontingent) ersichtlich.</t>
  </si>
  <si>
    <t>http://www.esv.or.at/foerderungen/oekostrom/photovoltaik/</t>
  </si>
  <si>
    <t>Jan 06</t>
  </si>
  <si>
    <t>Mar. 06</t>
  </si>
  <si>
    <t>May 06</t>
  </si>
  <si>
    <t>Oct. 06</t>
  </si>
  <si>
    <t>Dec. 06</t>
  </si>
  <si>
    <t>Jan. 07</t>
  </si>
  <si>
    <t>Mar. 07</t>
  </si>
  <si>
    <t>May  07</t>
  </si>
  <si>
    <t>June 07</t>
  </si>
  <si>
    <t>July 07</t>
  </si>
  <si>
    <t>Oct. 07</t>
  </si>
  <si>
    <t>Jan. 08</t>
  </si>
  <si>
    <t>March 08</t>
  </si>
  <si>
    <t>Jan. 09</t>
  </si>
  <si>
    <t>Jan 07</t>
  </si>
  <si>
    <t>Dec. 08</t>
  </si>
  <si>
    <t>Stromnetz Steiermark GmbH</t>
  </si>
  <si>
    <t>Energie AG</t>
  </si>
  <si>
    <t>Salzburg AG</t>
  </si>
  <si>
    <t>KELAG Netz</t>
  </si>
  <si>
    <t>BEWAG</t>
  </si>
  <si>
    <t>Linz Strom</t>
  </si>
  <si>
    <t>VKW</t>
  </si>
  <si>
    <t>EVN</t>
  </si>
  <si>
    <t>Wien Energie Stromnetz GmbH</t>
  </si>
  <si>
    <t>Stromnetz Graz GmbH &amp; Co KG</t>
  </si>
  <si>
    <t>Tiwag</t>
  </si>
  <si>
    <t>IKB</t>
  </si>
  <si>
    <t>Energie Klagenfurt GmbH</t>
  </si>
  <si>
    <t>STEG</t>
  </si>
  <si>
    <t>Ökostrompreisentwicklung ( für Erzeuger) gemäß energie-Control vom 17.03.09</t>
  </si>
  <si>
    <t>Derzeit durchschnittlicher Strompreis:</t>
  </si>
  <si>
    <t>cent/kWh</t>
  </si>
  <si>
    <t>Derzeit Ökostrompreis (ökostrom-ag):</t>
  </si>
  <si>
    <t>Abgerufen am 17.03.09 von http://www.oekostrom.at/default.asp?id=60837&amp;tt=OEKOAG_R8&amp;hl=3</t>
  </si>
  <si>
    <t>Einspeisepreis für Ökostrom:</t>
  </si>
  <si>
    <t>Zuschüsse im Rahmen der Kärnter Wohnbauförderung (siehe Link im Register "Förderungen")</t>
  </si>
  <si>
    <t>Ökopunkte im Rahmen der Niederösterr. Wohnbauförderung (siehe Link im Register "Förderungen")</t>
  </si>
  <si>
    <t>Keine Förderung durch das Land Oberösterreich</t>
  </si>
  <si>
    <t>http://www.tirol.gv.at/themen/umwelt/wasserrecht/photovoltaikfoerderung/</t>
  </si>
  <si>
    <t>Zusatzförderung zur KLIEN - Förderung; Vorraussetzung ist die Auszahlung der KLIEN-Förderung</t>
  </si>
  <si>
    <t>Förderungsprozentsatz</t>
  </si>
  <si>
    <t>Summe aus Bundes und Landesmittel</t>
  </si>
  <si>
    <t>Zusatzförderung zur KLIEN - Förderung; Förderung erfolgt gemeinsam mit KLIEN-Förderung</t>
  </si>
  <si>
    <t>Für geschaltete Leistungen – Wärmepumpen, Warmwasserboiler, Nachtstrom – bieten wir unseren günstigen Tarif oekostrom®-click zu brutto 15,5, ct/kWh mit Preisgarantie bis 31.12.2010</t>
  </si>
  <si>
    <r>
      <t>Der oekostrom</t>
    </r>
    <r>
      <rPr>
        <vertAlign val="superscript"/>
        <sz val="10"/>
        <rFont val="Arial"/>
        <family val="2"/>
      </rPr>
      <t>®</t>
    </r>
    <r>
      <rPr>
        <sz val="10"/>
        <rFont val="Arial"/>
      </rPr>
      <t>-Preis beträgt brutto 21,5 ct/kWh mit Preisgarantie bis 31.12.2010 und ist österreichweit einheitlich.</t>
    </r>
  </si>
  <si>
    <t>Amortisationsdauer:</t>
  </si>
  <si>
    <t>[Jahre]</t>
  </si>
  <si>
    <t>Osten</t>
  </si>
  <si>
    <t>Westen</t>
  </si>
  <si>
    <t>Angaben in Prozent</t>
  </si>
  <si>
    <t>Einstrahlung auf die horizontale Fläche:</t>
  </si>
  <si>
    <t>Angaben in kWh/m²a</t>
  </si>
  <si>
    <t>Forstau</t>
  </si>
  <si>
    <t>Untertauern</t>
  </si>
  <si>
    <t>Obertauern</t>
  </si>
  <si>
    <t>Tweng</t>
  </si>
  <si>
    <t>Mauterndorf</t>
  </si>
  <si>
    <t>Mariapfarr</t>
  </si>
  <si>
    <t>St. Andrä im Lungau</t>
  </si>
  <si>
    <t>Weißpriach</t>
  </si>
  <si>
    <t>Tamsweg</t>
  </si>
  <si>
    <t>St. Margarethen im Lungau</t>
  </si>
  <si>
    <t>St. Michael im Lungau</t>
  </si>
  <si>
    <t>Muhr</t>
  </si>
  <si>
    <t>Zederhaus</t>
  </si>
  <si>
    <t>Unternberg</t>
  </si>
  <si>
    <t>Ramingstein</t>
  </si>
  <si>
    <t>Thomatal</t>
  </si>
  <si>
    <t>St. Johann im Pongau</t>
  </si>
  <si>
    <t>Wagrain</t>
  </si>
  <si>
    <t>Kleinarl</t>
  </si>
  <si>
    <t>Großarl</t>
  </si>
  <si>
    <t>Hüttschlag</t>
  </si>
  <si>
    <t>Schwarzach im Pongau</t>
  </si>
  <si>
    <t>St. Veit im Pongau</t>
  </si>
  <si>
    <t>Goldegg</t>
  </si>
  <si>
    <t>Bad Hofgastein</t>
  </si>
  <si>
    <t>Dorfgastein</t>
  </si>
  <si>
    <t>Bad Gastein</t>
  </si>
  <si>
    <t>Böckstein</t>
  </si>
  <si>
    <t>Lend</t>
  </si>
  <si>
    <t>Dienten am Hochkönig</t>
  </si>
  <si>
    <t>Taxenbach</t>
  </si>
  <si>
    <t>Gries</t>
  </si>
  <si>
    <t>Bruck an der Großglocknerstraße</t>
  </si>
  <si>
    <t>Fusch an der Glocknerstraße</t>
  </si>
  <si>
    <t>Zell am See-Schüttdorf</t>
  </si>
  <si>
    <t>Kaprun</t>
  </si>
  <si>
    <t>Piesendorf</t>
  </si>
  <si>
    <t>Niedernsill</t>
  </si>
  <si>
    <t>Stuhlfelden</t>
  </si>
  <si>
    <t>Mittersill</t>
  </si>
  <si>
    <t>Hollersbach im Pinzgau</t>
  </si>
  <si>
    <t>Mühlbach</t>
  </si>
  <si>
    <t>Bramberg am Wildkogel</t>
  </si>
  <si>
    <t>Ausrichtung:</t>
  </si>
  <si>
    <t>Aufstellung:</t>
  </si>
  <si>
    <t>Die Angabe der Ausrichtung der Anlage erfolgt von Osten nach Westen von -90° bis +90° (zB.: -45° = SO)</t>
  </si>
  <si>
    <t>°</t>
  </si>
  <si>
    <t>Die Angabe zur Neigung der Anlage erfolgt von 0° bis 90° (z.B.: 90° = Fassadenanlage)</t>
  </si>
  <si>
    <t>1. Allgemeine Eingaben</t>
  </si>
  <si>
    <t>Dalaas</t>
  </si>
  <si>
    <t>Klösterle</t>
  </si>
  <si>
    <t>Stuben</t>
  </si>
  <si>
    <t>Zürs</t>
  </si>
  <si>
    <t>Lech</t>
  </si>
  <si>
    <t>St. Anton im Montafon</t>
  </si>
  <si>
    <t>Vandans</t>
  </si>
  <si>
    <t>Tschagguns</t>
  </si>
  <si>
    <t>Schruns</t>
  </si>
  <si>
    <t>St. Gallenkirch</t>
  </si>
  <si>
    <t>Gaschurn</t>
  </si>
  <si>
    <t>Partenen</t>
  </si>
  <si>
    <t>Feldkirch Postfach</t>
  </si>
  <si>
    <t>Feldkirch-Altenstadt</t>
  </si>
  <si>
    <t>Feldkirch-Gisingen</t>
  </si>
  <si>
    <t>Feldkirch-Tosters</t>
  </si>
  <si>
    <t>Gesamte Förderung:</t>
  </si>
  <si>
    <t>aktualisiert und weiterentwickelt in Kooperation mit ALPINE-ENERGIE</t>
  </si>
  <si>
    <t>Feldkirch-Tisis</t>
  </si>
  <si>
    <t>Göfis</t>
  </si>
  <si>
    <t>Meiningen</t>
  </si>
  <si>
    <t>Frastanz</t>
  </si>
  <si>
    <t>Satteins</t>
  </si>
  <si>
    <t>Schlins</t>
  </si>
  <si>
    <t>Rankweil</t>
  </si>
  <si>
    <t>Sulz-Röthis</t>
  </si>
  <si>
    <t>Klaus-Weiler</t>
  </si>
  <si>
    <t>Übersaxen</t>
  </si>
  <si>
    <t>Viktorsberg</t>
  </si>
  <si>
    <t>Götzis</t>
  </si>
  <si>
    <t>Mäder</t>
  </si>
  <si>
    <t>Koblach</t>
  </si>
  <si>
    <t>Altach</t>
  </si>
  <si>
    <t>Hohenems</t>
  </si>
  <si>
    <t>Dornbirn</t>
  </si>
  <si>
    <t>Dornbirn Postfach</t>
  </si>
  <si>
    <t>Dornbirn-Oberdorf</t>
  </si>
  <si>
    <t>Dornbirn-Hatlerdorf</t>
  </si>
  <si>
    <t>Dornbirn-Messepark</t>
  </si>
  <si>
    <t>Dornbirn-Haselstauden</t>
  </si>
  <si>
    <t>Schwarzach</t>
  </si>
  <si>
    <t>Alberschwende</t>
  </si>
  <si>
    <t>Egg</t>
  </si>
  <si>
    <t>Andelsbuch</t>
  </si>
  <si>
    <t>Schwarzenberg</t>
  </si>
  <si>
    <t>Bezau</t>
  </si>
  <si>
    <t>Bizau</t>
  </si>
  <si>
    <t>Mellau</t>
  </si>
  <si>
    <t>Schnepfau</t>
  </si>
  <si>
    <t>Au</t>
  </si>
  <si>
    <t>Damüls</t>
  </si>
  <si>
    <t>Schoppernau</t>
  </si>
  <si>
    <t>Schröcken</t>
  </si>
  <si>
    <t>Lustenau</t>
  </si>
  <si>
    <t>Lustenau-Rheindorf</t>
  </si>
  <si>
    <t>Bregenz</t>
  </si>
  <si>
    <t>Bregenz Postfach</t>
  </si>
  <si>
    <t>Bregenz-Vorkloster</t>
  </si>
  <si>
    <t>Bregenz-Schendlingen</t>
  </si>
  <si>
    <t>Bregenz-Achsiedlung</t>
  </si>
  <si>
    <t>Lochau</t>
  </si>
  <si>
    <t>Hörbranz</t>
  </si>
  <si>
    <t>Hohenweiler</t>
  </si>
  <si>
    <t>Kennelbach</t>
  </si>
  <si>
    <t>Wolfurt</t>
  </si>
  <si>
    <t>Lauterach</t>
  </si>
  <si>
    <t>Langen bei Bregenz</t>
  </si>
  <si>
    <t>Doren</t>
  </si>
  <si>
    <t>Sulzberg</t>
  </si>
  <si>
    <t>Langenegg</t>
  </si>
  <si>
    <t>Riefensberg</t>
  </si>
  <si>
    <t>Lingenau</t>
  </si>
  <si>
    <t>Hittisau</t>
  </si>
  <si>
    <t>Wolfurt-Bahnhof</t>
  </si>
  <si>
    <t>Wolfurt-Bahnhof Postfach</t>
  </si>
  <si>
    <t>Hard</t>
  </si>
  <si>
    <t>Fußach</t>
  </si>
  <si>
    <t>Höchst</t>
  </si>
  <si>
    <t>Gaißau</t>
  </si>
  <si>
    <t>Riezlern</t>
  </si>
  <si>
    <t>Hirschegg</t>
  </si>
  <si>
    <t>Mittelberg</t>
  </si>
  <si>
    <t>Eisenstadt Postfach</t>
  </si>
  <si>
    <t>Siegendorf</t>
  </si>
  <si>
    <t>Klingenbach</t>
  </si>
  <si>
    <t>Draßburg</t>
  </si>
  <si>
    <t>Schattendorf</t>
  </si>
  <si>
    <t>Zemendorf</t>
  </si>
  <si>
    <t>Hirm</t>
  </si>
  <si>
    <t>Krensdorf</t>
  </si>
  <si>
    <t>Sigleß</t>
  </si>
  <si>
    <t>Pöttsching</t>
  </si>
  <si>
    <t>Zillingtal</t>
  </si>
  <si>
    <t>Steinbrunn</t>
  </si>
  <si>
    <t>Wulkaprodersdorf</t>
  </si>
  <si>
    <t>Großhöflein</t>
  </si>
  <si>
    <t>Müllendorf</t>
  </si>
  <si>
    <t>Hornstein</t>
  </si>
  <si>
    <t>Trausdorf an der Wulka</t>
  </si>
  <si>
    <t>St. Margarethen im Burgenland</t>
  </si>
  <si>
    <t>Oggau</t>
  </si>
  <si>
    <t>Oslip</t>
  </si>
  <si>
    <t>Rust</t>
  </si>
  <si>
    <t>Mörbisch am See</t>
  </si>
  <si>
    <t>Rust, Burgenland</t>
  </si>
  <si>
    <t>Schützen am Gebirge</t>
  </si>
  <si>
    <t>Donnerskirchen</t>
  </si>
  <si>
    <t>Purbach am Neusiedler See</t>
  </si>
  <si>
    <t>Breitenbrunn</t>
  </si>
  <si>
    <t>Winden am See</t>
  </si>
  <si>
    <t>Jois</t>
  </si>
  <si>
    <t>Neusiedl am See</t>
  </si>
  <si>
    <t>Parndorf</t>
  </si>
  <si>
    <t>Weiden am See</t>
  </si>
  <si>
    <t>Gols</t>
  </si>
  <si>
    <t>Mönchhof</t>
  </si>
  <si>
    <t>Halbturn</t>
  </si>
  <si>
    <t>Frauenkirchen</t>
  </si>
  <si>
    <t>Podersdorf am See</t>
  </si>
  <si>
    <t>Illmitz</t>
  </si>
  <si>
    <t>Apetlon</t>
  </si>
  <si>
    <t>Wallern im Burgenland</t>
  </si>
  <si>
    <t>Pamhagen</t>
  </si>
  <si>
    <t>St. Andrä am Zicksee</t>
  </si>
  <si>
    <t>Tadten</t>
  </si>
  <si>
    <t>Andau</t>
  </si>
  <si>
    <t>Neudörfl</t>
  </si>
  <si>
    <t>Bad Sauerbrunn</t>
  </si>
  <si>
    <t>Wiesen</t>
  </si>
  <si>
    <t>Mattersburg</t>
  </si>
  <si>
    <t>Forchtenstein</t>
  </si>
  <si>
    <t>Marz</t>
  </si>
  <si>
    <t>Rohrbach bei Mattersburg</t>
  </si>
  <si>
    <t>Sieggraben</t>
  </si>
  <si>
    <t>Deutschkreutz</t>
  </si>
  <si>
    <t>Nikitsch</t>
  </si>
  <si>
    <t>Großwarasdorf</t>
  </si>
  <si>
    <t>Neckenmarkt</t>
  </si>
  <si>
    <t>Horitschon</t>
  </si>
  <si>
    <t>Lackendorf</t>
  </si>
  <si>
    <t>Lackenbach</t>
  </si>
  <si>
    <t>Ritzing</t>
  </si>
  <si>
    <t>Wartelistenposition</t>
  </si>
  <si>
    <t>Abschlag</t>
  </si>
  <si>
    <t>Aufdach &lt;20</t>
  </si>
  <si>
    <t>Aufdach &gt;20</t>
  </si>
  <si>
    <t>Freiland &lt;20</t>
  </si>
  <si>
    <t>Freiland &gt;20</t>
  </si>
  <si>
    <t>Weppersdorf</t>
  </si>
  <si>
    <t>Kobersdorf</t>
  </si>
  <si>
    <t>Markt St. Martin</t>
  </si>
  <si>
    <t>Kaisersdorf</t>
  </si>
  <si>
    <t>Neutal</t>
  </si>
  <si>
    <t>Stoob</t>
  </si>
  <si>
    <t>Oberpullendorf</t>
  </si>
  <si>
    <t>Lutzmannsburg</t>
  </si>
  <si>
    <t>Unterrabnitz</t>
  </si>
  <si>
    <t>Draßmarkt</t>
  </si>
  <si>
    <t>Kombination der PV-Anlage mit einer Wärmepumpe:</t>
  </si>
  <si>
    <t>Die PV-Anlage muss jedoch mindestens 2 kWp groß sein!</t>
  </si>
  <si>
    <t>Oberwart</t>
  </si>
  <si>
    <t>Markt Allhau</t>
  </si>
  <si>
    <t>Wolfau</t>
  </si>
  <si>
    <t>Tauchen-Schaueregg</t>
  </si>
  <si>
    <t>St</t>
  </si>
  <si>
    <t>Riedlingsdorf</t>
  </si>
  <si>
    <t>Pinkafeld</t>
  </si>
  <si>
    <t>Bad Tatzmannsdorf</t>
  </si>
  <si>
    <t>Oberschützen</t>
  </si>
  <si>
    <t>Normalförderung</t>
  </si>
  <si>
    <t>Landesförderung wird in Kombination mit KLIEN-Förderaktion 2011 berücksichtigt</t>
  </si>
  <si>
    <t>http://www.technik.steiermark.at/cms/ziel/59689784/DE/</t>
  </si>
  <si>
    <t>Mariasdorf</t>
  </si>
  <si>
    <t>Bernstein</t>
  </si>
  <si>
    <t>Unterkohlstätten</t>
  </si>
  <si>
    <t>Anlagenart</t>
  </si>
  <si>
    <t>Keine Förderung durch das Land Vorarlberg</t>
  </si>
  <si>
    <t xml:space="preserve">Klima- und Energiefonds Förderaktion Photovoltaik-Anlagen 2012 </t>
  </si>
  <si>
    <t>Eigenverbrauch</t>
  </si>
  <si>
    <t>Netzeinspeisung</t>
  </si>
  <si>
    <t>tarif</t>
  </si>
  <si>
    <t>energie</t>
  </si>
  <si>
    <t>Energie</t>
  </si>
  <si>
    <t>erzeugte kWh</t>
  </si>
  <si>
    <t>€/kWh</t>
  </si>
  <si>
    <t>test</t>
  </si>
  <si>
    <t>6. Förderquote Investitionsförderung</t>
  </si>
  <si>
    <t>9. Ausgewählter Tarif</t>
  </si>
  <si>
    <t>10. Kapitalwerteverlauf</t>
  </si>
  <si>
    <t>test stat</t>
  </si>
  <si>
    <t>test dyn</t>
  </si>
  <si>
    <t>http://www.umweltfoerderung.at/kpc/de/home/umweltfrderung/fr_private/weitere_frderungen/landesfrderung_wien/</t>
  </si>
  <si>
    <t>Resttopf</t>
  </si>
  <si>
    <t>NICHT optieren!</t>
  </si>
  <si>
    <t>Optieren</t>
  </si>
  <si>
    <t>%</t>
  </si>
  <si>
    <t>Landesförderung erschöpft (siehe Link im Register "Förderungen"); Nicht mit Bund kombinierbar!</t>
  </si>
  <si>
    <t>http://www.ktn.gv.at/42109_DE-ktn.gv.at-THEMEN?detail=2&amp;thema=1&amp;subthema=</t>
  </si>
  <si>
    <t>Förderungen aktualisiert am 05.04.12</t>
  </si>
  <si>
    <t xml:space="preserve">Derzeit keine Landesförderung; Ausnahme: WP-Förderung (Siehe Link im Register "Förderungen")  </t>
  </si>
  <si>
    <t>http://www.klimafonds.gv.at/foerderungen/aktuelle-foerderungen/2012/photovoltaik-foerderaktion-2012/</t>
  </si>
  <si>
    <t>http://www.pv2012.at/</t>
  </si>
  <si>
    <t>Einreichung:</t>
  </si>
  <si>
    <t>Modulfläche:</t>
  </si>
  <si>
    <t>http://www.umweltfoerderung.at/kpc/de/home/umweltfrderung/fr_private/weitere_frderungen/vorarlberg/</t>
  </si>
  <si>
    <t>Förderungen aktualisiert am 10.04.12</t>
  </si>
  <si>
    <t>Auswahl zwischen Bundes-
Landes- od. Kombiförderung:</t>
  </si>
  <si>
    <t>Bund</t>
  </si>
  <si>
    <t>Gesamt</t>
  </si>
  <si>
    <t>Maximal 40% der Investkosten werden gefördert! Kombination mit Bundesförd. bis 1300€/kWp möglich!</t>
  </si>
  <si>
    <t>bundesförderung</t>
  </si>
  <si>
    <t>landesförderung</t>
  </si>
  <si>
    <t>maxförderung 40%</t>
  </si>
  <si>
    <t>Bund-neu</t>
  </si>
  <si>
    <t>Faktor bund</t>
  </si>
  <si>
    <t>Faktor land</t>
  </si>
  <si>
    <t>Land-neu</t>
  </si>
  <si>
    <t>Förderungen aktualisiert am 11.04.12</t>
  </si>
  <si>
    <t>8. Übersicht über die jährlichen Einnahmen (Barwerte)</t>
  </si>
  <si>
    <t>Energie:</t>
  </si>
  <si>
    <t>Kosten:</t>
  </si>
  <si>
    <r>
      <t>[kg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</si>
  <si>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-Einsparungen nach 25 Jahren:</t>
    </r>
  </si>
  <si>
    <r>
      <rPr>
        <b/>
        <sz val="10"/>
        <rFont val="Arial"/>
        <family val="2"/>
      </rP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:</t>
    </r>
  </si>
  <si>
    <t>Derzeit noch nicht bekannt - wird bei Bekanntgabe aktualisiert!</t>
  </si>
  <si>
    <t>Förderungen aktualisiert am 12.04.12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</si>
</sst>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5" formatCode="_(* #,##0.00_);_(* \(#,##0.00\);_(* &quot;-&quot;??_);_(@_)"/>
    <numFmt numFmtId="177" formatCode="0.0"/>
    <numFmt numFmtId="178" formatCode="0.000"/>
    <numFmt numFmtId="183" formatCode="0.0000"/>
    <numFmt numFmtId="184" formatCode="0.00000"/>
    <numFmt numFmtId="187" formatCode="#,##0.00\ &quot;€&quot;"/>
    <numFmt numFmtId="189" formatCode="#,##0.0000"/>
    <numFmt numFmtId="191" formatCode="_(* #,##0_);_(* \(#,##0\);_(* &quot;-&quot;??_);_(@_)"/>
    <numFmt numFmtId="192" formatCode="mmm/\ yy"/>
    <numFmt numFmtId="195" formatCode="#,##0.0"/>
    <numFmt numFmtId="201" formatCode="0.00\ &quot;€&quot;"/>
    <numFmt numFmtId="209" formatCode="####\ &quot;€&quot;\ \p\r\o\ \k\W\p"/>
    <numFmt numFmtId="211" formatCode="0.0000\ &quot;€&quot;"/>
  </numFmts>
  <fonts count="6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vertAlign val="subscript"/>
      <sz val="10"/>
      <name val="Arial"/>
      <family val="2"/>
    </font>
    <font>
      <sz val="9"/>
      <color indexed="9"/>
      <name val="Arial"/>
      <family val="2"/>
    </font>
    <font>
      <b/>
      <u/>
      <sz val="12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color indexed="16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22"/>
      <name val="Arial"/>
      <family val="2"/>
    </font>
    <font>
      <sz val="10"/>
      <color indexed="22"/>
      <name val="Arial"/>
      <family val="2"/>
    </font>
    <font>
      <sz val="11"/>
      <color indexed="51"/>
      <name val="Arial"/>
      <family val="2"/>
    </font>
    <font>
      <sz val="14"/>
      <color indexed="51"/>
      <name val="Arial"/>
      <family val="2"/>
    </font>
    <font>
      <sz val="18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u/>
      <sz val="11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10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7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574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0" borderId="1" xfId="0" applyFill="1" applyBorder="1" applyProtection="1"/>
    <xf numFmtId="0" fontId="3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0" fillId="0" borderId="4" xfId="0" applyFill="1" applyBorder="1" applyProtection="1"/>
    <xf numFmtId="0" fontId="0" fillId="0" borderId="5" xfId="0" applyNumberForma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0" fontId="0" fillId="2" borderId="0" xfId="0" applyNumberFormat="1" applyFill="1" applyBorder="1" applyProtection="1"/>
    <xf numFmtId="0" fontId="3" fillId="0" borderId="4" xfId="0" applyFont="1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3" fillId="2" borderId="0" xfId="0" applyFont="1" applyFill="1" applyProtection="1"/>
    <xf numFmtId="0" fontId="0" fillId="5" borderId="5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6" borderId="6" xfId="0" applyFill="1" applyBorder="1" applyAlignment="1" applyProtection="1">
      <alignment horizontal="center"/>
    </xf>
    <xf numFmtId="1" fontId="0" fillId="5" borderId="7" xfId="0" applyNumberFormat="1" applyFill="1" applyBorder="1" applyAlignment="1" applyProtection="1">
      <alignment horizontal="center"/>
    </xf>
    <xf numFmtId="2" fontId="0" fillId="2" borderId="0" xfId="0" applyNumberFormat="1" applyFill="1" applyBorder="1" applyAlignment="1" applyProtection="1">
      <alignment horizontal="center"/>
    </xf>
    <xf numFmtId="0" fontId="0" fillId="7" borderId="5" xfId="0" applyFill="1" applyBorder="1" applyAlignment="1" applyProtection="1">
      <alignment horizontal="center"/>
    </xf>
    <xf numFmtId="0" fontId="0" fillId="7" borderId="6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0" fontId="0" fillId="8" borderId="10" xfId="0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horizontal="center"/>
    </xf>
    <xf numFmtId="1" fontId="0" fillId="3" borderId="5" xfId="0" applyNumberFormat="1" applyFill="1" applyBorder="1" applyAlignment="1" applyProtection="1">
      <alignment horizontal="center"/>
    </xf>
    <xf numFmtId="1" fontId="0" fillId="3" borderId="6" xfId="0" applyNumberFormat="1" applyFill="1" applyBorder="1" applyAlignment="1" applyProtection="1">
      <alignment horizontal="center"/>
    </xf>
    <xf numFmtId="1" fontId="0" fillId="4" borderId="5" xfId="0" applyNumberFormat="1" applyFill="1" applyBorder="1" applyAlignment="1" applyProtection="1">
      <alignment horizontal="center"/>
    </xf>
    <xf numFmtId="1" fontId="0" fillId="5" borderId="5" xfId="0" applyNumberFormat="1" applyFill="1" applyBorder="1" applyAlignment="1" applyProtection="1">
      <alignment horizontal="center"/>
    </xf>
    <xf numFmtId="1" fontId="0" fillId="6" borderId="5" xfId="0" applyNumberFormat="1" applyFill="1" applyBorder="1" applyAlignment="1" applyProtection="1">
      <alignment horizontal="center"/>
    </xf>
    <xf numFmtId="1" fontId="0" fillId="6" borderId="6" xfId="0" applyNumberFormat="1" applyFill="1" applyBorder="1" applyAlignment="1" applyProtection="1">
      <alignment horizontal="center"/>
    </xf>
    <xf numFmtId="1" fontId="0" fillId="7" borderId="5" xfId="0" applyNumberFormat="1" applyFill="1" applyBorder="1" applyAlignment="1" applyProtection="1">
      <alignment horizontal="center"/>
    </xf>
    <xf numFmtId="1" fontId="0" fillId="7" borderId="6" xfId="0" applyNumberFormat="1" applyFill="1" applyBorder="1" applyAlignment="1" applyProtection="1">
      <alignment horizontal="center"/>
    </xf>
    <xf numFmtId="1" fontId="0" fillId="8" borderId="9" xfId="0" applyNumberFormat="1" applyFill="1" applyBorder="1" applyAlignment="1" applyProtection="1">
      <alignment horizontal="center"/>
    </xf>
    <xf numFmtId="1" fontId="0" fillId="7" borderId="9" xfId="0" applyNumberFormat="1" applyFill="1" applyBorder="1" applyAlignment="1" applyProtection="1">
      <alignment horizontal="center"/>
    </xf>
    <xf numFmtId="1" fontId="0" fillId="8" borderId="10" xfId="0" applyNumberFormat="1" applyFill="1" applyBorder="1" applyAlignment="1" applyProtection="1">
      <alignment horizontal="center"/>
    </xf>
    <xf numFmtId="0" fontId="11" fillId="2" borderId="11" xfId="0" applyFont="1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0" fillId="2" borderId="5" xfId="0" applyFill="1" applyBorder="1" applyProtection="1">
      <protection locked="0"/>
    </xf>
    <xf numFmtId="0" fontId="1" fillId="9" borderId="5" xfId="0" applyFont="1" applyFill="1" applyBorder="1" applyAlignment="1" applyProtection="1">
      <alignment horizontal="right"/>
      <protection locked="0"/>
    </xf>
    <xf numFmtId="183" fontId="1" fillId="9" borderId="5" xfId="0" applyNumberFormat="1" applyFont="1" applyFill="1" applyBorder="1" applyAlignment="1" applyProtection="1">
      <alignment horizontal="right"/>
      <protection locked="0"/>
    </xf>
    <xf numFmtId="177" fontId="1" fillId="9" borderId="5" xfId="0" applyNumberFormat="1" applyFont="1" applyFill="1" applyBorder="1" applyAlignment="1" applyProtection="1">
      <alignment horizontal="right"/>
      <protection locked="0"/>
    </xf>
    <xf numFmtId="0" fontId="0" fillId="10" borderId="19" xfId="0" applyFill="1" applyBorder="1" applyProtection="1"/>
    <xf numFmtId="0" fontId="0" fillId="10" borderId="20" xfId="0" applyFill="1" applyBorder="1" applyProtection="1"/>
    <xf numFmtId="0" fontId="0" fillId="10" borderId="21" xfId="0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17" xfId="0" applyFill="1" applyBorder="1" applyAlignment="1" applyProtection="1">
      <alignment horizontal="right"/>
    </xf>
    <xf numFmtId="0" fontId="0" fillId="8" borderId="22" xfId="0" applyFill="1" applyBorder="1" applyAlignment="1" applyProtection="1">
      <alignment horizontal="center"/>
    </xf>
    <xf numFmtId="1" fontId="0" fillId="7" borderId="22" xfId="0" applyNumberFormat="1" applyFill="1" applyBorder="1" applyAlignment="1" applyProtection="1">
      <alignment horizontal="center"/>
    </xf>
    <xf numFmtId="1" fontId="0" fillId="6" borderId="22" xfId="0" applyNumberFormat="1" applyFill="1" applyBorder="1" applyAlignment="1" applyProtection="1">
      <alignment horizontal="center"/>
    </xf>
    <xf numFmtId="1" fontId="0" fillId="3" borderId="22" xfId="0" applyNumberFormat="1" applyFill="1" applyBorder="1" applyAlignment="1" applyProtection="1">
      <alignment horizontal="center"/>
    </xf>
    <xf numFmtId="1" fontId="0" fillId="4" borderId="22" xfId="0" applyNumberFormat="1" applyFill="1" applyBorder="1" applyAlignment="1" applyProtection="1">
      <alignment horizontal="center"/>
    </xf>
    <xf numFmtId="1" fontId="1" fillId="3" borderId="5" xfId="0" applyNumberFormat="1" applyFont="1" applyFill="1" applyBorder="1" applyAlignment="1" applyProtection="1">
      <alignment horizontal="center"/>
    </xf>
    <xf numFmtId="1" fontId="1" fillId="3" borderId="6" xfId="0" applyNumberFormat="1" applyFont="1" applyFill="1" applyBorder="1" applyAlignment="1" applyProtection="1">
      <alignment horizontal="center"/>
    </xf>
    <xf numFmtId="1" fontId="1" fillId="4" borderId="5" xfId="0" applyNumberFormat="1" applyFont="1" applyFill="1" applyBorder="1" applyAlignment="1" applyProtection="1">
      <alignment horizontal="center"/>
    </xf>
    <xf numFmtId="1" fontId="1" fillId="5" borderId="5" xfId="0" applyNumberFormat="1" applyFont="1" applyFill="1" applyBorder="1" applyAlignment="1" applyProtection="1">
      <alignment horizontal="center"/>
    </xf>
    <xf numFmtId="1" fontId="1" fillId="8" borderId="9" xfId="0" applyNumberFormat="1" applyFont="1" applyFill="1" applyBorder="1" applyAlignment="1" applyProtection="1">
      <alignment horizontal="center"/>
    </xf>
    <xf numFmtId="1" fontId="1" fillId="8" borderId="10" xfId="0" applyNumberFormat="1" applyFont="1" applyFill="1" applyBorder="1" applyAlignment="1" applyProtection="1">
      <alignment horizontal="center"/>
    </xf>
    <xf numFmtId="1" fontId="1" fillId="6" borderId="5" xfId="0" applyNumberFormat="1" applyFont="1" applyFill="1" applyBorder="1" applyAlignment="1" applyProtection="1">
      <alignment horizontal="center"/>
    </xf>
    <xf numFmtId="1" fontId="1" fillId="6" borderId="6" xfId="0" applyNumberFormat="1" applyFont="1" applyFill="1" applyBorder="1" applyAlignment="1" applyProtection="1">
      <alignment horizontal="center"/>
    </xf>
    <xf numFmtId="1" fontId="1" fillId="7" borderId="5" xfId="0" applyNumberFormat="1" applyFont="1" applyFill="1" applyBorder="1" applyAlignment="1" applyProtection="1">
      <alignment horizontal="center"/>
    </xf>
    <xf numFmtId="1" fontId="1" fillId="7" borderId="9" xfId="0" applyNumberFormat="1" applyFont="1" applyFill="1" applyBorder="1" applyAlignment="1" applyProtection="1">
      <alignment horizontal="center"/>
    </xf>
    <xf numFmtId="1" fontId="1" fillId="7" borderId="6" xfId="0" applyNumberFormat="1" applyFont="1" applyFill="1" applyBorder="1" applyAlignment="1" applyProtection="1">
      <alignment horizontal="center"/>
    </xf>
    <xf numFmtId="1" fontId="0" fillId="10" borderId="22" xfId="0" applyNumberFormat="1" applyFill="1" applyBorder="1" applyAlignment="1" applyProtection="1">
      <alignment horizontal="center"/>
    </xf>
    <xf numFmtId="3" fontId="1" fillId="9" borderId="5" xfId="2" applyNumberFormat="1" applyFont="1" applyFill="1" applyBorder="1" applyAlignment="1" applyProtection="1">
      <alignment horizontal="right"/>
      <protection locked="0"/>
    </xf>
    <xf numFmtId="1" fontId="0" fillId="10" borderId="20" xfId="0" applyNumberFormat="1" applyFill="1" applyBorder="1" applyAlignment="1" applyProtection="1">
      <alignment horizontal="center"/>
    </xf>
    <xf numFmtId="1" fontId="0" fillId="10" borderId="21" xfId="0" applyNumberForma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191" fontId="1" fillId="9" borderId="5" xfId="2" applyNumberFormat="1" applyFont="1" applyFill="1" applyBorder="1" applyAlignment="1" applyProtection="1">
      <alignment horizontal="right"/>
      <protection locked="0"/>
    </xf>
    <xf numFmtId="191" fontId="0" fillId="0" borderId="5" xfId="2" applyNumberFormat="1" applyFont="1" applyFill="1" applyBorder="1" applyProtection="1">
      <protection locked="0"/>
    </xf>
    <xf numFmtId="3" fontId="0" fillId="2" borderId="0" xfId="0" applyNumberFormat="1" applyFill="1" applyProtection="1"/>
    <xf numFmtId="0" fontId="6" fillId="11" borderId="0" xfId="0" applyFont="1" applyFill="1" applyBorder="1" applyAlignment="1" applyProtection="1">
      <alignment horizontal="right"/>
    </xf>
    <xf numFmtId="0" fontId="6" fillId="11" borderId="0" xfId="0" applyFont="1" applyFill="1" applyBorder="1" applyAlignment="1" applyProtection="1">
      <alignment horizontal="left"/>
    </xf>
    <xf numFmtId="0" fontId="1" fillId="11" borderId="0" xfId="0" applyFont="1" applyFill="1" applyBorder="1" applyAlignment="1" applyProtection="1">
      <alignment horizontal="right" vertical="center"/>
    </xf>
    <xf numFmtId="0" fontId="1" fillId="11" borderId="0" xfId="0" applyFont="1" applyFill="1" applyBorder="1" applyAlignment="1" applyProtection="1">
      <alignment horizontal="right"/>
    </xf>
    <xf numFmtId="0" fontId="1" fillId="11" borderId="0" xfId="0" applyFont="1" applyFill="1" applyBorder="1" applyAlignment="1" applyProtection="1">
      <alignment horizontal="left"/>
    </xf>
    <xf numFmtId="0" fontId="1" fillId="12" borderId="23" xfId="0" applyFont="1" applyFill="1" applyBorder="1" applyAlignment="1" applyProtection="1">
      <alignment horizontal="right"/>
    </xf>
    <xf numFmtId="0" fontId="1" fillId="12" borderId="23" xfId="0" applyFont="1" applyFill="1" applyBorder="1" applyProtection="1"/>
    <xf numFmtId="0" fontId="9" fillId="12" borderId="0" xfId="0" applyFont="1" applyFill="1" applyBorder="1" applyAlignment="1" applyProtection="1">
      <alignment horizontal="right"/>
    </xf>
    <xf numFmtId="0" fontId="8" fillId="2" borderId="0" xfId="0" applyFont="1" applyFill="1" applyProtection="1"/>
    <xf numFmtId="0" fontId="7" fillId="12" borderId="24" xfId="0" applyFont="1" applyFill="1" applyBorder="1" applyProtection="1"/>
    <xf numFmtId="0" fontId="0" fillId="12" borderId="0" xfId="0" applyFill="1" applyBorder="1" applyAlignment="1" applyProtection="1">
      <alignment horizontal="right"/>
    </xf>
    <xf numFmtId="0" fontId="0" fillId="12" borderId="0" xfId="0" applyFill="1" applyBorder="1" applyAlignment="1" applyProtection="1">
      <alignment horizontal="center"/>
    </xf>
    <xf numFmtId="0" fontId="0" fillId="12" borderId="0" xfId="0" applyFill="1" applyBorder="1" applyProtection="1"/>
    <xf numFmtId="0" fontId="7" fillId="12" borderId="0" xfId="0" applyFont="1" applyFill="1" applyBorder="1" applyProtection="1"/>
    <xf numFmtId="0" fontId="0" fillId="12" borderId="0" xfId="0" applyFill="1" applyBorder="1" applyAlignment="1" applyProtection="1">
      <alignment horizontal="left"/>
    </xf>
    <xf numFmtId="0" fontId="1" fillId="11" borderId="0" xfId="0" applyFont="1" applyFill="1" applyBorder="1" applyProtection="1"/>
    <xf numFmtId="2" fontId="5" fillId="11" borderId="0" xfId="0" applyNumberFormat="1" applyFont="1" applyFill="1" applyBorder="1" applyAlignment="1" applyProtection="1">
      <alignment horizontal="right"/>
    </xf>
    <xf numFmtId="0" fontId="5" fillId="11" borderId="0" xfId="0" applyFont="1" applyFill="1" applyBorder="1" applyProtection="1"/>
    <xf numFmtId="1" fontId="5" fillId="11" borderId="0" xfId="0" applyNumberFormat="1" applyFont="1" applyFill="1" applyBorder="1" applyAlignment="1" applyProtection="1">
      <alignment horizontal="right"/>
    </xf>
    <xf numFmtId="0" fontId="7" fillId="12" borderId="23" xfId="0" applyFont="1" applyFill="1" applyBorder="1" applyProtection="1"/>
    <xf numFmtId="0" fontId="3" fillId="11" borderId="0" xfId="0" applyFont="1" applyFill="1" applyBorder="1" applyAlignment="1" applyProtection="1">
      <alignment horizontal="left" vertical="center"/>
    </xf>
    <xf numFmtId="0" fontId="3" fillId="11" borderId="0" xfId="0" applyFont="1" applyFill="1" applyBorder="1" applyAlignment="1" applyProtection="1">
      <alignment horizontal="right" vertical="center"/>
    </xf>
    <xf numFmtId="3" fontId="0" fillId="12" borderId="0" xfId="0" applyNumberFormat="1" applyFill="1" applyBorder="1" applyProtection="1"/>
    <xf numFmtId="0" fontId="3" fillId="12" borderId="0" xfId="0" applyFont="1" applyFill="1" applyBorder="1" applyAlignment="1" applyProtection="1">
      <alignment horizontal="left"/>
    </xf>
    <xf numFmtId="0" fontId="3" fillId="12" borderId="0" xfId="0" applyFont="1" applyFill="1" applyBorder="1" applyAlignment="1" applyProtection="1">
      <alignment horizontal="right"/>
    </xf>
    <xf numFmtId="191" fontId="1" fillId="11" borderId="0" xfId="2" applyNumberFormat="1" applyFont="1" applyFill="1" applyBorder="1" applyAlignment="1" applyProtection="1">
      <alignment horizontal="right"/>
    </xf>
    <xf numFmtId="0" fontId="1" fillId="11" borderId="0" xfId="0" quotePrefix="1" applyFont="1" applyFill="1" applyBorder="1" applyAlignment="1" applyProtection="1">
      <alignment horizontal="right" vertical="center"/>
    </xf>
    <xf numFmtId="191" fontId="0" fillId="12" borderId="0" xfId="2" applyNumberFormat="1" applyFont="1" applyFill="1" applyBorder="1" applyProtection="1"/>
    <xf numFmtId="0" fontId="1" fillId="11" borderId="24" xfId="0" applyFont="1" applyFill="1" applyBorder="1" applyAlignment="1" applyProtection="1">
      <alignment horizontal="right" vertical="center"/>
    </xf>
    <xf numFmtId="0" fontId="1" fillId="11" borderId="24" xfId="0" quotePrefix="1" applyFont="1" applyFill="1" applyBorder="1" applyAlignment="1" applyProtection="1">
      <alignment horizontal="right" vertical="center"/>
    </xf>
    <xf numFmtId="0" fontId="1" fillId="11" borderId="25" xfId="0" applyFont="1" applyFill="1" applyBorder="1" applyProtection="1"/>
    <xf numFmtId="0" fontId="17" fillId="11" borderId="0" xfId="0" applyFont="1" applyFill="1" applyBorder="1" applyProtection="1"/>
    <xf numFmtId="0" fontId="1" fillId="11" borderId="24" xfId="0" applyFont="1" applyFill="1" applyBorder="1" applyAlignment="1" applyProtection="1">
      <alignment horizontal="right"/>
    </xf>
    <xf numFmtId="177" fontId="17" fillId="11" borderId="0" xfId="0" applyNumberFormat="1" applyFont="1" applyFill="1" applyBorder="1" applyAlignment="1" applyProtection="1">
      <alignment horizontal="right"/>
    </xf>
    <xf numFmtId="0" fontId="3" fillId="12" borderId="0" xfId="0" applyFont="1" applyFill="1" applyBorder="1" applyProtection="1"/>
    <xf numFmtId="0" fontId="3" fillId="12" borderId="2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12" borderId="19" xfId="0" applyFont="1" applyFill="1" applyBorder="1" applyAlignment="1" applyProtection="1">
      <alignment horizontal="center"/>
    </xf>
    <xf numFmtId="2" fontId="3" fillId="12" borderId="2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0" fillId="12" borderId="26" xfId="0" applyFill="1" applyBorder="1" applyAlignment="1" applyProtection="1">
      <alignment horizontal="center"/>
    </xf>
    <xf numFmtId="2" fontId="0" fillId="12" borderId="5" xfId="0" applyNumberFormat="1" applyFill="1" applyBorder="1" applyAlignment="1" applyProtection="1">
      <alignment horizontal="center"/>
    </xf>
    <xf numFmtId="0" fontId="0" fillId="12" borderId="5" xfId="0" applyFill="1" applyBorder="1" applyAlignment="1" applyProtection="1">
      <alignment horizontal="center"/>
    </xf>
    <xf numFmtId="3" fontId="0" fillId="12" borderId="5" xfId="0" applyNumberFormat="1" applyFill="1" applyBorder="1" applyAlignment="1" applyProtection="1">
      <alignment horizontal="center"/>
    </xf>
    <xf numFmtId="3" fontId="0" fillId="12" borderId="27" xfId="0" applyNumberFormat="1" applyFill="1" applyBorder="1" applyAlignment="1" applyProtection="1">
      <alignment horizontal="center"/>
    </xf>
    <xf numFmtId="3" fontId="0" fillId="12" borderId="6" xfId="0" applyNumberFormat="1" applyFill="1" applyBorder="1" applyAlignment="1" applyProtection="1">
      <alignment horizontal="center"/>
    </xf>
    <xf numFmtId="2" fontId="3" fillId="2" borderId="28" xfId="0" applyNumberFormat="1" applyFont="1" applyFill="1" applyBorder="1" applyAlignment="1" applyProtection="1">
      <alignment horizontal="left"/>
    </xf>
    <xf numFmtId="0" fontId="0" fillId="2" borderId="28" xfId="0" applyFill="1" applyBorder="1" applyAlignment="1" applyProtection="1">
      <alignment horizontal="center"/>
    </xf>
    <xf numFmtId="2" fontId="0" fillId="12" borderId="28" xfId="0" applyNumberFormat="1" applyFill="1" applyBorder="1" applyAlignment="1" applyProtection="1">
      <alignment horizontal="center"/>
    </xf>
    <xf numFmtId="2" fontId="0" fillId="13" borderId="28" xfId="0" applyNumberFormat="1" applyFill="1" applyBorder="1" applyAlignment="1" applyProtection="1">
      <alignment horizontal="center"/>
    </xf>
    <xf numFmtId="2" fontId="0" fillId="4" borderId="28" xfId="0" applyNumberFormat="1" applyFill="1" applyBorder="1" applyAlignment="1" applyProtection="1">
      <alignment horizontal="center"/>
    </xf>
    <xf numFmtId="0" fontId="0" fillId="12" borderId="29" xfId="0" applyFill="1" applyBorder="1" applyAlignment="1" applyProtection="1">
      <alignment horizontal="center"/>
    </xf>
    <xf numFmtId="3" fontId="0" fillId="12" borderId="30" xfId="0" applyNumberFormat="1" applyFill="1" applyBorder="1" applyAlignment="1" applyProtection="1">
      <alignment horizontal="center"/>
    </xf>
    <xf numFmtId="3" fontId="0" fillId="12" borderId="31" xfId="0" applyNumberFormat="1" applyFill="1" applyBorder="1" applyAlignment="1" applyProtection="1">
      <alignment horizontal="center"/>
    </xf>
    <xf numFmtId="2" fontId="0" fillId="12" borderId="32" xfId="0" applyNumberFormat="1" applyFill="1" applyBorder="1" applyAlignment="1" applyProtection="1">
      <alignment horizontal="center"/>
    </xf>
    <xf numFmtId="4" fontId="0" fillId="4" borderId="32" xfId="0" applyNumberFormat="1" applyFill="1" applyBorder="1" applyAlignment="1" applyProtection="1">
      <alignment horizontal="center"/>
    </xf>
    <xf numFmtId="2" fontId="0" fillId="4" borderId="32" xfId="0" applyNumberFormat="1" applyFill="1" applyBorder="1" applyAlignment="1" applyProtection="1">
      <alignment horizontal="center"/>
    </xf>
    <xf numFmtId="0" fontId="3" fillId="12" borderId="33" xfId="0" applyFont="1" applyFill="1" applyBorder="1" applyAlignment="1" applyProtection="1">
      <alignment horizontal="center"/>
    </xf>
    <xf numFmtId="3" fontId="0" fillId="12" borderId="33" xfId="0" applyNumberFormat="1" applyFill="1" applyBorder="1" applyAlignment="1" applyProtection="1">
      <alignment horizontal="center"/>
    </xf>
    <xf numFmtId="0" fontId="0" fillId="12" borderId="34" xfId="0" applyFill="1" applyBorder="1" applyAlignment="1" applyProtection="1">
      <alignment horizontal="center"/>
    </xf>
    <xf numFmtId="3" fontId="0" fillId="12" borderId="35" xfId="0" applyNumberFormat="1" applyFill="1" applyBorder="1" applyAlignment="1" applyProtection="1">
      <alignment horizontal="center"/>
    </xf>
    <xf numFmtId="3" fontId="3" fillId="6" borderId="22" xfId="0" applyNumberFormat="1" applyFont="1" applyFill="1" applyBorder="1" applyAlignment="1" applyProtection="1">
      <alignment horizontal="center"/>
    </xf>
    <xf numFmtId="0" fontId="0" fillId="13" borderId="22" xfId="0" applyFill="1" applyBorder="1" applyProtection="1"/>
    <xf numFmtId="0" fontId="0" fillId="4" borderId="22" xfId="0" applyFill="1" applyBorder="1" applyProtection="1"/>
    <xf numFmtId="0" fontId="0" fillId="12" borderId="22" xfId="0" applyFill="1" applyBorder="1" applyProtection="1"/>
    <xf numFmtId="0" fontId="11" fillId="2" borderId="0" xfId="0" applyFont="1" applyFill="1" applyProtection="1"/>
    <xf numFmtId="0" fontId="3" fillId="6" borderId="1" xfId="0" applyFont="1" applyFill="1" applyBorder="1" applyAlignment="1" applyProtection="1">
      <alignment horizontal="center"/>
    </xf>
    <xf numFmtId="0" fontId="3" fillId="6" borderId="36" xfId="0" applyFont="1" applyFill="1" applyBorder="1" applyAlignment="1" applyProtection="1">
      <alignment horizontal="center"/>
    </xf>
    <xf numFmtId="0" fontId="3" fillId="6" borderId="37" xfId="0" applyFont="1" applyFill="1" applyBorder="1" applyAlignment="1" applyProtection="1">
      <alignment horizontal="center"/>
    </xf>
    <xf numFmtId="0" fontId="3" fillId="6" borderId="38" xfId="0" applyFont="1" applyFill="1" applyBorder="1" applyAlignment="1" applyProtection="1">
      <alignment horizontal="center"/>
    </xf>
    <xf numFmtId="0" fontId="3" fillId="3" borderId="39" xfId="0" applyFont="1" applyFill="1" applyBorder="1" applyAlignment="1" applyProtection="1">
      <alignment horizontal="center"/>
    </xf>
    <xf numFmtId="2" fontId="0" fillId="2" borderId="15" xfId="0" applyNumberForma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2" fontId="0" fillId="2" borderId="17" xfId="0" applyNumberFormat="1" applyFill="1" applyBorder="1" applyAlignment="1" applyProtection="1">
      <alignment horizontal="center"/>
    </xf>
    <xf numFmtId="3" fontId="11" fillId="2" borderId="0" xfId="0" applyNumberFormat="1" applyFont="1" applyFill="1" applyProtection="1"/>
    <xf numFmtId="0" fontId="3" fillId="6" borderId="36" xfId="0" applyNumberFormat="1" applyFont="1" applyFill="1" applyBorder="1" applyAlignment="1" applyProtection="1">
      <alignment horizontal="center"/>
    </xf>
    <xf numFmtId="3" fontId="0" fillId="2" borderId="0" xfId="0" applyNumberFormat="1" applyFill="1" applyBorder="1" applyProtection="1"/>
    <xf numFmtId="2" fontId="0" fillId="2" borderId="18" xfId="0" applyNumberForma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0" fillId="2" borderId="41" xfId="0" applyFill="1" applyBorder="1" applyProtection="1"/>
    <xf numFmtId="0" fontId="0" fillId="2" borderId="42" xfId="0" applyFill="1" applyBorder="1" applyAlignment="1" applyProtection="1">
      <alignment horizontal="center"/>
    </xf>
    <xf numFmtId="0" fontId="0" fillId="2" borderId="42" xfId="0" applyNumberFormat="1" applyFill="1" applyBorder="1" applyAlignment="1" applyProtection="1">
      <alignment horizontal="center"/>
    </xf>
    <xf numFmtId="2" fontId="0" fillId="2" borderId="43" xfId="0" applyNumberFormat="1" applyFill="1" applyBorder="1" applyProtection="1"/>
    <xf numFmtId="0" fontId="3" fillId="14" borderId="11" xfId="0" applyFont="1" applyFill="1" applyBorder="1" applyAlignment="1" applyProtection="1">
      <alignment horizontal="right"/>
    </xf>
    <xf numFmtId="0" fontId="3" fillId="14" borderId="12" xfId="0" applyFont="1" applyFill="1" applyBorder="1" applyProtection="1"/>
    <xf numFmtId="0" fontId="3" fillId="14" borderId="13" xfId="0" applyFont="1" applyFill="1" applyBorder="1" applyProtection="1"/>
    <xf numFmtId="0" fontId="0" fillId="2" borderId="4" xfId="0" applyFill="1" applyBorder="1" applyProtection="1"/>
    <xf numFmtId="0" fontId="0" fillId="2" borderId="5" xfId="0" applyFill="1" applyBorder="1" applyAlignment="1" applyProtection="1">
      <alignment horizontal="center"/>
    </xf>
    <xf numFmtId="0" fontId="0" fillId="2" borderId="5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0" fontId="3" fillId="14" borderId="14" xfId="0" applyFont="1" applyFill="1" applyBorder="1" applyAlignment="1" applyProtection="1">
      <alignment horizontal="right"/>
    </xf>
    <xf numFmtId="0" fontId="3" fillId="14" borderId="0" xfId="0" applyFont="1" applyFill="1" applyBorder="1" applyProtection="1"/>
    <xf numFmtId="0" fontId="3" fillId="14" borderId="15" xfId="0" applyFont="1" applyFill="1" applyBorder="1" applyProtection="1"/>
    <xf numFmtId="0" fontId="3" fillId="14" borderId="16" xfId="0" applyFont="1" applyFill="1" applyBorder="1" applyAlignment="1" applyProtection="1">
      <alignment horizontal="right"/>
    </xf>
    <xf numFmtId="0" fontId="3" fillId="14" borderId="17" xfId="0" applyFont="1" applyFill="1" applyBorder="1" applyProtection="1"/>
    <xf numFmtId="0" fontId="3" fillId="14" borderId="18" xfId="0" applyFont="1" applyFill="1" applyBorder="1" applyAlignment="1" applyProtection="1">
      <alignment horizontal="center"/>
    </xf>
    <xf numFmtId="0" fontId="0" fillId="2" borderId="8" xfId="0" applyFill="1" applyBorder="1" applyProtection="1"/>
    <xf numFmtId="0" fontId="0" fillId="2" borderId="9" xfId="0" applyFill="1" applyBorder="1" applyAlignment="1" applyProtection="1">
      <alignment horizontal="center"/>
    </xf>
    <xf numFmtId="0" fontId="0" fillId="2" borderId="9" xfId="0" applyNumberFormat="1" applyFill="1" applyBorder="1" applyAlignment="1" applyProtection="1">
      <alignment horizontal="center"/>
    </xf>
    <xf numFmtId="2" fontId="0" fillId="2" borderId="10" xfId="0" applyNumberFormat="1" applyFill="1" applyBorder="1" applyProtection="1"/>
    <xf numFmtId="0" fontId="3" fillId="14" borderId="22" xfId="0" applyFont="1" applyFill="1" applyBorder="1" applyProtection="1"/>
    <xf numFmtId="0" fontId="0" fillId="2" borderId="0" xfId="0" quotePrefix="1" applyNumberFormat="1" applyFill="1" applyBorder="1" applyAlignment="1" applyProtection="1">
      <alignment horizontal="left"/>
    </xf>
    <xf numFmtId="0" fontId="0" fillId="2" borderId="0" xfId="0" quotePrefix="1" applyNumberFormat="1" applyFill="1" applyBorder="1" applyAlignment="1" applyProtection="1">
      <alignment horizontal="center"/>
    </xf>
    <xf numFmtId="0" fontId="19" fillId="10" borderId="11" xfId="0" applyFont="1" applyFill="1" applyBorder="1" applyProtection="1"/>
    <xf numFmtId="0" fontId="0" fillId="10" borderId="12" xfId="0" applyFill="1" applyBorder="1" applyProtection="1"/>
    <xf numFmtId="0" fontId="0" fillId="10" borderId="13" xfId="0" applyFill="1" applyBorder="1" applyProtection="1"/>
    <xf numFmtId="0" fontId="0" fillId="10" borderId="14" xfId="0" applyFill="1" applyBorder="1" applyProtection="1"/>
    <xf numFmtId="0" fontId="0" fillId="10" borderId="0" xfId="0" applyFill="1" applyBorder="1" applyProtection="1"/>
    <xf numFmtId="0" fontId="0" fillId="10" borderId="15" xfId="0" applyFill="1" applyBorder="1" applyProtection="1"/>
    <xf numFmtId="0" fontId="0" fillId="10" borderId="16" xfId="0" applyFill="1" applyBorder="1" applyProtection="1"/>
    <xf numFmtId="0" fontId="0" fillId="10" borderId="17" xfId="0" applyFill="1" applyBorder="1" applyProtection="1"/>
    <xf numFmtId="0" fontId="0" fillId="10" borderId="18" xfId="0" applyFill="1" applyBorder="1" applyProtection="1"/>
    <xf numFmtId="0" fontId="21" fillId="2" borderId="0" xfId="0" applyFont="1" applyFill="1" applyAlignment="1" applyProtection="1">
      <alignment horizontal="left"/>
    </xf>
    <xf numFmtId="0" fontId="22" fillId="2" borderId="0" xfId="0" applyFont="1" applyFill="1" applyAlignment="1" applyProtection="1">
      <alignment horizontal="center"/>
    </xf>
    <xf numFmtId="0" fontId="2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1" fillId="2" borderId="0" xfId="0" applyFont="1" applyFill="1" applyBorder="1" applyProtection="1"/>
    <xf numFmtId="0" fontId="0" fillId="0" borderId="0" xfId="0" applyBorder="1" applyProtection="1"/>
    <xf numFmtId="0" fontId="5" fillId="2" borderId="0" xfId="0" applyFont="1" applyFill="1" applyBorder="1" applyProtection="1"/>
    <xf numFmtId="0" fontId="1" fillId="2" borderId="0" xfId="0" applyFont="1" applyFill="1" applyBorder="1" applyAlignment="1" applyProtection="1">
      <alignment horizontal="right"/>
    </xf>
    <xf numFmtId="0" fontId="10" fillId="2" borderId="0" xfId="1" applyFill="1" applyBorder="1" applyAlignment="1" applyProtection="1"/>
    <xf numFmtId="0" fontId="19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12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26" fillId="2" borderId="0" xfId="4" applyFont="1" applyFill="1" applyBorder="1" applyAlignment="1" applyProtection="1">
      <alignment horizontal="center"/>
    </xf>
    <xf numFmtId="17" fontId="26" fillId="2" borderId="0" xfId="4" applyNumberFormat="1" applyFont="1" applyFill="1" applyBorder="1" applyAlignment="1" applyProtection="1">
      <alignment horizontal="center"/>
    </xf>
    <xf numFmtId="17" fontId="26" fillId="2" borderId="0" xfId="0" applyNumberFormat="1" applyFont="1" applyFill="1" applyBorder="1" applyAlignment="1" applyProtection="1">
      <alignment horizontal="center" vertical="center"/>
    </xf>
    <xf numFmtId="192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2" fontId="26" fillId="2" borderId="0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center"/>
    </xf>
    <xf numFmtId="0" fontId="26" fillId="2" borderId="0" xfId="0" applyFont="1" applyFill="1" applyAlignment="1" applyProtection="1">
      <alignment horizontal="left"/>
    </xf>
    <xf numFmtId="0" fontId="26" fillId="2" borderId="0" xfId="0" applyFont="1" applyFill="1" applyAlignment="1" applyProtection="1">
      <alignment horizontal="center"/>
    </xf>
    <xf numFmtId="2" fontId="26" fillId="2" borderId="0" xfId="0" applyNumberFormat="1" applyFont="1" applyFill="1" applyAlignment="1" applyProtection="1">
      <alignment horizontal="center"/>
    </xf>
    <xf numFmtId="2" fontId="18" fillId="2" borderId="0" xfId="0" applyNumberFormat="1" applyFont="1" applyFill="1" applyBorder="1" applyAlignment="1" applyProtection="1">
      <alignment horizontal="center"/>
    </xf>
    <xf numFmtId="0" fontId="12" fillId="2" borderId="0" xfId="0" quotePrefix="1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left"/>
    </xf>
    <xf numFmtId="0" fontId="4" fillId="2" borderId="0" xfId="0" quotePrefix="1" applyNumberFormat="1" applyFont="1" applyFill="1" applyBorder="1" applyAlignment="1" applyProtection="1">
      <alignment horizontal="center"/>
    </xf>
    <xf numFmtId="0" fontId="5" fillId="12" borderId="0" xfId="0" applyNumberFormat="1" applyFont="1" applyFill="1" applyBorder="1" applyAlignment="1" applyProtection="1">
      <alignment horizontal="left"/>
    </xf>
    <xf numFmtId="0" fontId="28" fillId="2" borderId="0" xfId="0" applyFont="1" applyFill="1" applyProtection="1"/>
    <xf numFmtId="0" fontId="28" fillId="2" borderId="0" xfId="0" applyFont="1" applyFill="1" applyBorder="1" applyProtection="1"/>
    <xf numFmtId="0" fontId="1" fillId="2" borderId="0" xfId="0" applyFont="1" applyFill="1" applyProtection="1"/>
    <xf numFmtId="2" fontId="0" fillId="15" borderId="28" xfId="0" applyNumberFormat="1" applyFill="1" applyBorder="1" applyAlignment="1" applyProtection="1">
      <alignment horizontal="center"/>
    </xf>
    <xf numFmtId="2" fontId="0" fillId="15" borderId="32" xfId="0" applyNumberFormat="1" applyFill="1" applyBorder="1" applyAlignment="1" applyProtection="1">
      <alignment horizontal="center"/>
    </xf>
    <xf numFmtId="2" fontId="0" fillId="15" borderId="22" xfId="0" applyNumberFormat="1" applyFill="1" applyBorder="1" applyAlignment="1" applyProtection="1">
      <alignment horizontal="center"/>
    </xf>
    <xf numFmtId="0" fontId="0" fillId="2" borderId="44" xfId="0" applyFill="1" applyBorder="1" applyAlignment="1" applyProtection="1">
      <alignment horizontal="center"/>
    </xf>
    <xf numFmtId="4" fontId="0" fillId="4" borderId="44" xfId="0" applyNumberFormat="1" applyFill="1" applyBorder="1" applyAlignment="1" applyProtection="1">
      <alignment horizontal="center"/>
    </xf>
    <xf numFmtId="4" fontId="0" fillId="4" borderId="45" xfId="0" applyNumberFormat="1" applyFill="1" applyBorder="1" applyAlignment="1" applyProtection="1">
      <alignment horizontal="center"/>
    </xf>
    <xf numFmtId="0" fontId="0" fillId="2" borderId="38" xfId="0" applyFill="1" applyBorder="1" applyAlignment="1" applyProtection="1">
      <alignment horizontal="center"/>
    </xf>
    <xf numFmtId="4" fontId="0" fillId="4" borderId="28" xfId="0" applyNumberFormat="1" applyFill="1" applyBorder="1" applyAlignment="1" applyProtection="1">
      <alignment horizontal="center"/>
    </xf>
    <xf numFmtId="0" fontId="0" fillId="2" borderId="5" xfId="3" applyNumberFormat="1" applyFont="1" applyFill="1" applyBorder="1" applyProtection="1">
      <protection locked="0"/>
    </xf>
    <xf numFmtId="0" fontId="0" fillId="12" borderId="0" xfId="3" applyNumberFormat="1" applyFont="1" applyFill="1" applyBorder="1" applyProtection="1"/>
    <xf numFmtId="0" fontId="3" fillId="3" borderId="46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18" fillId="2" borderId="0" xfId="0" applyFont="1" applyFill="1" applyProtection="1"/>
    <xf numFmtId="0" fontId="1" fillId="2" borderId="0" xfId="0" applyFont="1" applyFill="1" applyBorder="1" applyProtection="1">
      <protection locked="0"/>
    </xf>
    <xf numFmtId="0" fontId="18" fillId="2" borderId="0" xfId="0" applyFont="1" applyFill="1" applyBorder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5" fillId="12" borderId="0" xfId="0" applyFont="1" applyFill="1" applyBorder="1" applyProtection="1"/>
    <xf numFmtId="0" fontId="5" fillId="11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/>
    </xf>
    <xf numFmtId="3" fontId="0" fillId="2" borderId="0" xfId="0" applyNumberFormat="1" applyFill="1" applyAlignment="1" applyProtection="1">
      <alignment horizontal="center"/>
    </xf>
    <xf numFmtId="2" fontId="1" fillId="9" borderId="5" xfId="0" applyNumberFormat="1" applyFont="1" applyFill="1" applyBorder="1" applyAlignment="1" applyProtection="1">
      <alignment horizontal="right"/>
      <protection locked="0"/>
    </xf>
    <xf numFmtId="2" fontId="3" fillId="3" borderId="47" xfId="0" applyNumberFormat="1" applyFont="1" applyFill="1" applyBorder="1" applyAlignment="1" applyProtection="1">
      <alignment horizontal="center"/>
    </xf>
    <xf numFmtId="2" fontId="3" fillId="3" borderId="46" xfId="0" applyNumberFormat="1" applyFont="1" applyFill="1" applyBorder="1" applyAlignment="1" applyProtection="1">
      <alignment horizontal="center"/>
    </xf>
    <xf numFmtId="2" fontId="3" fillId="3" borderId="7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right"/>
    </xf>
    <xf numFmtId="2" fontId="12" fillId="2" borderId="0" xfId="0" applyNumberFormat="1" applyFont="1" applyFill="1" applyBorder="1" applyAlignment="1" applyProtection="1">
      <alignment horizontal="center"/>
    </xf>
    <xf numFmtId="0" fontId="5" fillId="12" borderId="48" xfId="0" quotePrefix="1" applyFont="1" applyFill="1" applyBorder="1" applyProtection="1"/>
    <xf numFmtId="0" fontId="5" fillId="12" borderId="49" xfId="0" quotePrefix="1" applyFont="1" applyFill="1" applyBorder="1" applyProtection="1"/>
    <xf numFmtId="0" fontId="5" fillId="12" borderId="50" xfId="0" applyFont="1" applyFill="1" applyBorder="1" applyAlignment="1" applyProtection="1">
      <alignment horizontal="center"/>
    </xf>
    <xf numFmtId="0" fontId="5" fillId="12" borderId="42" xfId="0" applyNumberFormat="1" applyFont="1" applyFill="1" applyBorder="1" applyAlignment="1" applyProtection="1">
      <alignment horizontal="center"/>
    </xf>
    <xf numFmtId="0" fontId="5" fillId="12" borderId="5" xfId="0" applyNumberFormat="1" applyFont="1" applyFill="1" applyBorder="1" applyAlignment="1" applyProtection="1">
      <alignment horizontal="center"/>
    </xf>
    <xf numFmtId="0" fontId="32" fillId="12" borderId="0" xfId="0" applyFont="1" applyFill="1" applyBorder="1" applyAlignment="1" applyProtection="1">
      <alignment horizontal="left" vertical="center"/>
    </xf>
    <xf numFmtId="0" fontId="17" fillId="12" borderId="0" xfId="0" applyFont="1" applyFill="1" applyBorder="1" applyAlignment="1" applyProtection="1">
      <alignment horizontal="right"/>
    </xf>
    <xf numFmtId="0" fontId="31" fillId="2" borderId="0" xfId="0" applyFont="1" applyFill="1" applyProtection="1">
      <protection locked="0"/>
    </xf>
    <xf numFmtId="0" fontId="5" fillId="12" borderId="50" xfId="0" applyNumberFormat="1" applyFont="1" applyFill="1" applyBorder="1" applyAlignment="1" applyProtection="1">
      <alignment horizontal="left"/>
    </xf>
    <xf numFmtId="0" fontId="5" fillId="12" borderId="50" xfId="0" quotePrefix="1" applyFont="1" applyFill="1" applyBorder="1" applyAlignment="1" applyProtection="1">
      <alignment horizontal="center"/>
    </xf>
    <xf numFmtId="201" fontId="5" fillId="12" borderId="5" xfId="2" applyNumberFormat="1" applyFont="1" applyFill="1" applyBorder="1" applyAlignment="1" applyProtection="1">
      <alignment horizontal="center"/>
    </xf>
    <xf numFmtId="0" fontId="5" fillId="12" borderId="42" xfId="0" applyNumberFormat="1" applyFont="1" applyFill="1" applyBorder="1" applyAlignment="1" applyProtection="1">
      <alignment horizontal="left"/>
    </xf>
    <xf numFmtId="0" fontId="13" fillId="12" borderId="0" xfId="0" applyFont="1" applyFill="1" applyBorder="1" applyAlignment="1" applyProtection="1">
      <alignment horizontal="left"/>
    </xf>
    <xf numFmtId="0" fontId="5" fillId="12" borderId="0" xfId="0" applyFont="1" applyFill="1" applyBorder="1" applyAlignment="1" applyProtection="1">
      <alignment horizontal="left"/>
    </xf>
    <xf numFmtId="0" fontId="5" fillId="12" borderId="51" xfId="0" applyFont="1" applyFill="1" applyBorder="1" applyAlignment="1" applyProtection="1">
      <alignment horizontal="center"/>
    </xf>
    <xf numFmtId="0" fontId="5" fillId="12" borderId="30" xfId="0" applyNumberFormat="1" applyFont="1" applyFill="1" applyBorder="1" applyAlignment="1" applyProtection="1">
      <alignment horizontal="center"/>
    </xf>
    <xf numFmtId="0" fontId="5" fillId="12" borderId="42" xfId="0" quotePrefix="1" applyNumberFormat="1" applyFont="1" applyFill="1" applyBorder="1" applyAlignment="1" applyProtection="1">
      <alignment horizontal="center"/>
    </xf>
    <xf numFmtId="209" fontId="5" fillId="12" borderId="5" xfId="0" applyNumberFormat="1" applyFont="1" applyFill="1" applyBorder="1" applyAlignment="1" applyProtection="1">
      <alignment horizontal="center"/>
    </xf>
    <xf numFmtId="0" fontId="5" fillId="12" borderId="30" xfId="0" quotePrefix="1" applyNumberFormat="1" applyFont="1" applyFill="1" applyBorder="1" applyAlignment="1" applyProtection="1">
      <alignment horizontal="center"/>
    </xf>
    <xf numFmtId="191" fontId="5" fillId="12" borderId="42" xfId="2" applyNumberFormat="1" applyFont="1" applyFill="1" applyBorder="1" applyAlignment="1" applyProtection="1">
      <alignment horizontal="right"/>
    </xf>
    <xf numFmtId="3" fontId="30" fillId="2" borderId="0" xfId="0" applyNumberFormat="1" applyFont="1" applyFill="1" applyProtection="1"/>
    <xf numFmtId="0" fontId="30" fillId="2" borderId="0" xfId="0" applyFont="1" applyFill="1" applyProtection="1"/>
    <xf numFmtId="0" fontId="30" fillId="0" borderId="0" xfId="0" applyFont="1" applyFill="1" applyBorder="1" applyProtection="1"/>
    <xf numFmtId="3" fontId="30" fillId="0" borderId="0" xfId="0" applyNumberFormat="1" applyFont="1" applyFill="1" applyBorder="1" applyProtection="1"/>
    <xf numFmtId="0" fontId="33" fillId="0" borderId="0" xfId="0" applyFont="1" applyFill="1" applyBorder="1" applyProtection="1"/>
    <xf numFmtId="0" fontId="34" fillId="0" borderId="0" xfId="0" applyFont="1" applyFill="1" applyBorder="1" applyProtection="1"/>
    <xf numFmtId="3" fontId="34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horizontal="center"/>
    </xf>
    <xf numFmtId="3" fontId="16" fillId="0" borderId="0" xfId="0" applyNumberFormat="1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Protection="1"/>
    <xf numFmtId="209" fontId="5" fillId="12" borderId="42" xfId="2" applyNumberFormat="1" applyFont="1" applyFill="1" applyBorder="1" applyAlignment="1" applyProtection="1">
      <alignment horizontal="center"/>
    </xf>
    <xf numFmtId="183" fontId="5" fillId="12" borderId="42" xfId="0" applyNumberFormat="1" applyFont="1" applyFill="1" applyBorder="1" applyAlignment="1" applyProtection="1">
      <alignment horizontal="center"/>
    </xf>
    <xf numFmtId="0" fontId="36" fillId="12" borderId="0" xfId="0" applyFont="1" applyFill="1" applyBorder="1" applyAlignment="1" applyProtection="1">
      <alignment vertical="center"/>
    </xf>
    <xf numFmtId="0" fontId="5" fillId="12" borderId="52" xfId="0" applyFont="1" applyFill="1" applyBorder="1" applyProtection="1"/>
    <xf numFmtId="0" fontId="5" fillId="12" borderId="53" xfId="0" applyFont="1" applyFill="1" applyBorder="1" applyProtection="1"/>
    <xf numFmtId="0" fontId="5" fillId="12" borderId="25" xfId="0" applyFont="1" applyFill="1" applyBorder="1" applyProtection="1"/>
    <xf numFmtId="0" fontId="5" fillId="12" borderId="24" xfId="0" applyFont="1" applyFill="1" applyBorder="1" applyProtection="1"/>
    <xf numFmtId="0" fontId="5" fillId="12" borderId="54" xfId="0" applyFont="1" applyFill="1" applyBorder="1" applyProtection="1"/>
    <xf numFmtId="0" fontId="5" fillId="12" borderId="55" xfId="0" applyFont="1" applyFill="1" applyBorder="1" applyProtection="1"/>
    <xf numFmtId="0" fontId="11" fillId="12" borderId="52" xfId="0" applyFont="1" applyFill="1" applyBorder="1" applyProtection="1"/>
    <xf numFmtId="0" fontId="11" fillId="12" borderId="25" xfId="0" applyFont="1" applyFill="1" applyBorder="1" applyProtection="1"/>
    <xf numFmtId="0" fontId="5" fillId="12" borderId="23" xfId="0" applyFont="1" applyFill="1" applyBorder="1" applyProtection="1"/>
    <xf numFmtId="0" fontId="5" fillId="12" borderId="0" xfId="0" applyFont="1" applyFill="1" applyProtection="1"/>
    <xf numFmtId="0" fontId="10" fillId="12" borderId="0" xfId="1" applyFill="1" applyBorder="1" applyAlignment="1" applyProtection="1">
      <protection locked="0"/>
    </xf>
    <xf numFmtId="0" fontId="3" fillId="11" borderId="31" xfId="0" applyFont="1" applyFill="1" applyBorder="1" applyAlignment="1" applyProtection="1">
      <alignment horizontal="left"/>
    </xf>
    <xf numFmtId="0" fontId="5" fillId="11" borderId="23" xfId="0" applyFont="1" applyFill="1" applyBorder="1" applyAlignment="1" applyProtection="1">
      <alignment horizontal="right"/>
    </xf>
    <xf numFmtId="0" fontId="5" fillId="11" borderId="23" xfId="0" applyFont="1" applyFill="1" applyBorder="1" applyAlignment="1" applyProtection="1">
      <alignment horizontal="left"/>
    </xf>
    <xf numFmtId="0" fontId="5" fillId="12" borderId="23" xfId="0" applyFont="1" applyFill="1" applyBorder="1" applyAlignment="1" applyProtection="1">
      <alignment horizontal="left"/>
    </xf>
    <xf numFmtId="0" fontId="5" fillId="11" borderId="52" xfId="0" applyFont="1" applyFill="1" applyBorder="1" applyAlignment="1" applyProtection="1">
      <alignment horizontal="right" vertical="center"/>
    </xf>
    <xf numFmtId="0" fontId="3" fillId="12" borderId="52" xfId="0" applyNumberFormat="1" applyFont="1" applyFill="1" applyBorder="1" applyAlignment="1" applyProtection="1">
      <alignment horizontal="left"/>
    </xf>
    <xf numFmtId="0" fontId="5" fillId="12" borderId="24" xfId="0" applyFont="1" applyFill="1" applyBorder="1" applyAlignment="1" applyProtection="1">
      <alignment horizontal="left"/>
    </xf>
    <xf numFmtId="0" fontId="10" fillId="12" borderId="0" xfId="1" applyFill="1" applyBorder="1" applyAlignment="1" applyProtection="1"/>
    <xf numFmtId="0" fontId="5" fillId="12" borderId="0" xfId="0" applyFont="1" applyFill="1" applyBorder="1" applyAlignment="1" applyProtection="1">
      <alignment horizontal="right"/>
    </xf>
    <xf numFmtId="0" fontId="5" fillId="11" borderId="55" xfId="0" applyFont="1" applyFill="1" applyBorder="1" applyProtection="1"/>
    <xf numFmtId="0" fontId="3" fillId="12" borderId="53" xfId="0" applyFont="1" applyFill="1" applyBorder="1" applyAlignment="1" applyProtection="1">
      <alignment horizontal="left"/>
    </xf>
    <xf numFmtId="16" fontId="3" fillId="12" borderId="53" xfId="0" applyNumberFormat="1" applyFont="1" applyFill="1" applyBorder="1" applyProtection="1"/>
    <xf numFmtId="0" fontId="3" fillId="12" borderId="53" xfId="0" applyFont="1" applyFill="1" applyBorder="1" applyProtection="1"/>
    <xf numFmtId="178" fontId="3" fillId="11" borderId="0" xfId="0" applyNumberFormat="1" applyFont="1" applyFill="1" applyBorder="1" applyAlignment="1" applyProtection="1">
      <alignment horizontal="right"/>
    </xf>
    <xf numFmtId="191" fontId="3" fillId="11" borderId="0" xfId="2" applyNumberFormat="1" applyFont="1" applyFill="1" applyBorder="1" applyAlignment="1" applyProtection="1">
      <alignment horizontal="right"/>
    </xf>
    <xf numFmtId="0" fontId="3" fillId="11" borderId="0" xfId="0" applyFont="1" applyFill="1" applyBorder="1" applyProtection="1"/>
    <xf numFmtId="0" fontId="16" fillId="12" borderId="0" xfId="0" applyFont="1" applyFill="1" applyBorder="1" applyAlignment="1" applyProtection="1">
      <alignment horizontal="right"/>
    </xf>
    <xf numFmtId="177" fontId="16" fillId="12" borderId="0" xfId="0" applyNumberFormat="1" applyFont="1" applyFill="1" applyBorder="1" applyAlignment="1" applyProtection="1">
      <alignment horizontal="right"/>
    </xf>
    <xf numFmtId="0" fontId="16" fillId="12" borderId="0" xfId="0" applyFont="1" applyFill="1" applyBorder="1" applyAlignment="1" applyProtection="1">
      <alignment horizontal="left"/>
    </xf>
    <xf numFmtId="0" fontId="0" fillId="12" borderId="23" xfId="0" applyFill="1" applyBorder="1" applyProtection="1"/>
    <xf numFmtId="0" fontId="0" fillId="12" borderId="55" xfId="0" applyFill="1" applyBorder="1" applyProtection="1"/>
    <xf numFmtId="0" fontId="0" fillId="12" borderId="52" xfId="0" applyFill="1" applyBorder="1" applyProtection="1"/>
    <xf numFmtId="0" fontId="0" fillId="12" borderId="53" xfId="0" applyFill="1" applyBorder="1" applyProtection="1"/>
    <xf numFmtId="3" fontId="0" fillId="12" borderId="52" xfId="0" applyNumberFormat="1" applyFill="1" applyBorder="1" applyProtection="1"/>
    <xf numFmtId="0" fontId="0" fillId="12" borderId="24" xfId="0" applyFill="1" applyBorder="1" applyProtection="1"/>
    <xf numFmtId="0" fontId="0" fillId="12" borderId="54" xfId="0" applyFill="1" applyBorder="1" applyProtection="1"/>
    <xf numFmtId="0" fontId="40" fillId="16" borderId="31" xfId="0" applyFont="1" applyFill="1" applyBorder="1" applyAlignment="1" applyProtection="1">
      <alignment vertical="center"/>
    </xf>
    <xf numFmtId="0" fontId="40" fillId="16" borderId="23" xfId="0" applyFont="1" applyFill="1" applyBorder="1" applyAlignment="1" applyProtection="1">
      <alignment vertical="center"/>
    </xf>
    <xf numFmtId="0" fontId="41" fillId="16" borderId="23" xfId="0" applyFont="1" applyFill="1" applyBorder="1" applyProtection="1"/>
    <xf numFmtId="0" fontId="41" fillId="16" borderId="55" xfId="0" applyFont="1" applyFill="1" applyBorder="1" applyProtection="1"/>
    <xf numFmtId="0" fontId="40" fillId="16" borderId="27" xfId="0" applyFont="1" applyFill="1" applyBorder="1" applyAlignment="1" applyProtection="1">
      <alignment vertical="center"/>
    </xf>
    <xf numFmtId="0" fontId="40" fillId="16" borderId="44" xfId="0" applyFont="1" applyFill="1" applyBorder="1" applyAlignment="1" applyProtection="1">
      <alignment vertical="center"/>
    </xf>
    <xf numFmtId="0" fontId="41" fillId="16" borderId="44" xfId="0" applyFont="1" applyFill="1" applyBorder="1" applyProtection="1"/>
    <xf numFmtId="0" fontId="41" fillId="16" borderId="56" xfId="0" applyFont="1" applyFill="1" applyBorder="1" applyProtection="1"/>
    <xf numFmtId="0" fontId="6" fillId="11" borderId="52" xfId="0" applyFont="1" applyFill="1" applyBorder="1" applyAlignment="1" applyProtection="1">
      <alignment horizontal="right"/>
    </xf>
    <xf numFmtId="0" fontId="6" fillId="11" borderId="53" xfId="0" applyFont="1" applyFill="1" applyBorder="1" applyProtection="1"/>
    <xf numFmtId="0" fontId="1" fillId="11" borderId="52" xfId="0" applyFont="1" applyFill="1" applyBorder="1" applyAlignment="1" applyProtection="1">
      <alignment horizontal="right" vertical="center"/>
    </xf>
    <xf numFmtId="0" fontId="1" fillId="11" borderId="53" xfId="0" applyFont="1" applyFill="1" applyBorder="1" applyProtection="1"/>
    <xf numFmtId="0" fontId="1" fillId="11" borderId="52" xfId="0" applyFont="1" applyFill="1" applyBorder="1" applyAlignment="1" applyProtection="1">
      <alignment horizontal="right"/>
    </xf>
    <xf numFmtId="0" fontId="1" fillId="12" borderId="31" xfId="0" applyFont="1" applyFill="1" applyBorder="1" applyAlignment="1" applyProtection="1">
      <alignment horizontal="right"/>
    </xf>
    <xf numFmtId="0" fontId="1" fillId="12" borderId="55" xfId="0" applyFont="1" applyFill="1" applyBorder="1" applyProtection="1"/>
    <xf numFmtId="0" fontId="9" fillId="12" borderId="52" xfId="0" applyFont="1" applyFill="1" applyBorder="1" applyAlignment="1" applyProtection="1">
      <alignment horizontal="right"/>
    </xf>
    <xf numFmtId="0" fontId="8" fillId="12" borderId="53" xfId="0" applyFont="1" applyFill="1" applyBorder="1" applyAlignment="1" applyProtection="1">
      <alignment horizontal="center"/>
    </xf>
    <xf numFmtId="0" fontId="7" fillId="12" borderId="25" xfId="0" applyFont="1" applyFill="1" applyBorder="1" applyProtection="1"/>
    <xf numFmtId="0" fontId="7" fillId="12" borderId="54" xfId="0" applyFont="1" applyFill="1" applyBorder="1" applyProtection="1"/>
    <xf numFmtId="0" fontId="3" fillId="12" borderId="52" xfId="0" applyFont="1" applyFill="1" applyBorder="1" applyAlignment="1" applyProtection="1">
      <alignment horizontal="left"/>
    </xf>
    <xf numFmtId="0" fontId="7" fillId="12" borderId="52" xfId="0" applyFont="1" applyFill="1" applyBorder="1" applyProtection="1"/>
    <xf numFmtId="0" fontId="7" fillId="12" borderId="53" xfId="0" applyFont="1" applyFill="1" applyBorder="1" applyProtection="1"/>
    <xf numFmtId="0" fontId="0" fillId="12" borderId="52" xfId="0" applyFill="1" applyBorder="1" applyAlignment="1" applyProtection="1">
      <alignment horizontal="left"/>
    </xf>
    <xf numFmtId="0" fontId="0" fillId="2" borderId="31" xfId="0" applyFill="1" applyBorder="1" applyProtection="1"/>
    <xf numFmtId="0" fontId="0" fillId="2" borderId="23" xfId="0" applyFill="1" applyBorder="1" applyProtection="1"/>
    <xf numFmtId="0" fontId="0" fillId="2" borderId="55" xfId="0" applyFill="1" applyBorder="1" applyProtection="1"/>
    <xf numFmtId="0" fontId="0" fillId="2" borderId="52" xfId="0" applyFill="1" applyBorder="1" applyProtection="1"/>
    <xf numFmtId="0" fontId="0" fillId="2" borderId="53" xfId="0" applyFill="1" applyBorder="1" applyProtection="1"/>
    <xf numFmtId="0" fontId="0" fillId="2" borderId="25" xfId="0" applyFill="1" applyBorder="1" applyProtection="1"/>
    <xf numFmtId="0" fontId="0" fillId="2" borderId="24" xfId="0" applyFill="1" applyBorder="1" applyProtection="1"/>
    <xf numFmtId="0" fontId="0" fillId="2" borderId="54" xfId="0" applyFill="1" applyBorder="1" applyProtection="1"/>
    <xf numFmtId="3" fontId="0" fillId="12" borderId="31" xfId="0" applyNumberFormat="1" applyFill="1" applyBorder="1" applyProtection="1"/>
    <xf numFmtId="0" fontId="0" fillId="12" borderId="25" xfId="0" applyFill="1" applyBorder="1" applyProtection="1"/>
    <xf numFmtId="0" fontId="0" fillId="12" borderId="0" xfId="0" applyFill="1" applyAlignment="1"/>
    <xf numFmtId="0" fontId="0" fillId="12" borderId="53" xfId="0" applyFill="1" applyBorder="1" applyAlignment="1"/>
    <xf numFmtId="17" fontId="0" fillId="2" borderId="0" xfId="0" applyNumberFormat="1" applyFill="1" applyProtection="1"/>
    <xf numFmtId="9" fontId="0" fillId="2" borderId="0" xfId="3" applyFont="1" applyFill="1" applyProtection="1"/>
    <xf numFmtId="0" fontId="0" fillId="2" borderId="0" xfId="0" applyFill="1"/>
    <xf numFmtId="178" fontId="16" fillId="12" borderId="22" xfId="0" applyNumberFormat="1" applyFont="1" applyFill="1" applyBorder="1" applyAlignment="1" applyProtection="1">
      <alignment horizontal="center"/>
    </xf>
    <xf numFmtId="2" fontId="0" fillId="2" borderId="57" xfId="0" applyNumberForma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right"/>
    </xf>
    <xf numFmtId="0" fontId="0" fillId="12" borderId="25" xfId="0" applyFill="1" applyBorder="1" applyAlignment="1" applyProtection="1">
      <alignment horizontal="right"/>
    </xf>
    <xf numFmtId="0" fontId="0" fillId="12" borderId="24" xfId="0" applyFill="1" applyBorder="1" applyAlignment="1" applyProtection="1">
      <alignment horizontal="right"/>
    </xf>
    <xf numFmtId="3" fontId="0" fillId="12" borderId="24" xfId="0" applyNumberFormat="1" applyFill="1" applyBorder="1" applyProtection="1"/>
    <xf numFmtId="0" fontId="0" fillId="12" borderId="54" xfId="0" applyFill="1" applyBorder="1" applyAlignment="1" applyProtection="1">
      <alignment horizontal="right"/>
    </xf>
    <xf numFmtId="0" fontId="7" fillId="12" borderId="31" xfId="0" applyFont="1" applyFill="1" applyBorder="1" applyProtection="1"/>
    <xf numFmtId="0" fontId="7" fillId="12" borderId="55" xfId="0" applyFont="1" applyFill="1" applyBorder="1" applyProtection="1"/>
    <xf numFmtId="0" fontId="3" fillId="11" borderId="52" xfId="0" applyFont="1" applyFill="1" applyBorder="1" applyAlignment="1" applyProtection="1">
      <alignment horizontal="left" vertical="center"/>
    </xf>
    <xf numFmtId="0" fontId="0" fillId="12" borderId="53" xfId="0" applyFill="1" applyBorder="1" applyAlignment="1" applyProtection="1">
      <alignment horizontal="right" vertical="center"/>
    </xf>
    <xf numFmtId="0" fontId="1" fillId="11" borderId="25" xfId="0" applyFont="1" applyFill="1" applyBorder="1" applyAlignment="1" applyProtection="1">
      <alignment horizontal="right"/>
    </xf>
    <xf numFmtId="0" fontId="1" fillId="11" borderId="24" xfId="0" applyFont="1" applyFill="1" applyBorder="1" applyAlignment="1" applyProtection="1">
      <alignment horizontal="left"/>
    </xf>
    <xf numFmtId="0" fontId="1" fillId="11" borderId="54" xfId="0" applyFont="1" applyFill="1" applyBorder="1" applyProtection="1"/>
    <xf numFmtId="0" fontId="5" fillId="12" borderId="52" xfId="0" applyNumberFormat="1" applyFont="1" applyFill="1" applyBorder="1" applyAlignment="1" applyProtection="1">
      <alignment horizontal="left"/>
    </xf>
    <xf numFmtId="0" fontId="24" fillId="12" borderId="52" xfId="0" applyNumberFormat="1" applyFont="1" applyFill="1" applyBorder="1" applyAlignment="1" applyProtection="1">
      <alignment horizontal="left"/>
    </xf>
    <xf numFmtId="0" fontId="37" fillId="12" borderId="52" xfId="0" applyFont="1" applyFill="1" applyBorder="1" applyAlignment="1" applyProtection="1">
      <alignment vertical="center"/>
    </xf>
    <xf numFmtId="0" fontId="35" fillId="12" borderId="0" xfId="0" applyFont="1" applyFill="1" applyBorder="1" applyProtection="1"/>
    <xf numFmtId="0" fontId="0" fillId="12" borderId="51" xfId="0" applyFill="1" applyBorder="1" applyProtection="1"/>
    <xf numFmtId="0" fontId="14" fillId="12" borderId="52" xfId="0" applyFont="1" applyFill="1" applyBorder="1" applyProtection="1"/>
    <xf numFmtId="0" fontId="3" fillId="12" borderId="52" xfId="0" applyFont="1" applyFill="1" applyBorder="1" applyProtection="1"/>
    <xf numFmtId="0" fontId="0" fillId="12" borderId="52" xfId="0" applyFill="1" applyBorder="1" applyAlignment="1" applyProtection="1">
      <alignment horizontal="right"/>
    </xf>
    <xf numFmtId="3" fontId="13" fillId="12" borderId="0" xfId="0" applyNumberFormat="1" applyFont="1" applyFill="1" applyBorder="1" applyAlignment="1" applyProtection="1">
      <alignment horizontal="center"/>
    </xf>
    <xf numFmtId="178" fontId="3" fillId="12" borderId="0" xfId="0" applyNumberFormat="1" applyFont="1" applyFill="1" applyBorder="1" applyProtection="1"/>
    <xf numFmtId="177" fontId="0" fillId="12" borderId="53" xfId="0" applyNumberFormat="1" applyFill="1" applyBorder="1" applyAlignment="1" applyProtection="1">
      <alignment horizontal="left"/>
    </xf>
    <xf numFmtId="0" fontId="45" fillId="2" borderId="0" xfId="0" applyFont="1" applyFill="1"/>
    <xf numFmtId="0" fontId="16" fillId="2" borderId="0" xfId="0" applyFont="1" applyFill="1"/>
    <xf numFmtId="0" fontId="10" fillId="2" borderId="0" xfId="1" applyFill="1" applyAlignment="1" applyProtection="1"/>
    <xf numFmtId="0" fontId="46" fillId="2" borderId="0" xfId="0" applyFont="1" applyFill="1"/>
    <xf numFmtId="0" fontId="0" fillId="12" borderId="0" xfId="0" applyFill="1"/>
    <xf numFmtId="0" fontId="10" fillId="12" borderId="24" xfId="1" applyFill="1" applyBorder="1" applyAlignment="1" applyProtection="1"/>
    <xf numFmtId="0" fontId="16" fillId="2" borderId="0" xfId="0" applyFont="1" applyFill="1" applyBorder="1"/>
    <xf numFmtId="0" fontId="0" fillId="2" borderId="0" xfId="0" applyFill="1" applyBorder="1"/>
    <xf numFmtId="0" fontId="44" fillId="17" borderId="58" xfId="0" applyFont="1" applyFill="1" applyBorder="1" applyAlignment="1" applyProtection="1">
      <alignment horizontal="center"/>
    </xf>
    <xf numFmtId="0" fontId="44" fillId="17" borderId="59" xfId="0" applyFont="1" applyFill="1" applyBorder="1" applyAlignment="1" applyProtection="1">
      <alignment horizontal="center"/>
    </xf>
    <xf numFmtId="3" fontId="44" fillId="17" borderId="59" xfId="0" applyNumberFormat="1" applyFont="1" applyFill="1" applyBorder="1" applyAlignment="1" applyProtection="1">
      <alignment horizontal="center"/>
    </xf>
    <xf numFmtId="3" fontId="44" fillId="17" borderId="60" xfId="0" applyNumberFormat="1" applyFont="1" applyFill="1" applyBorder="1" applyAlignment="1" applyProtection="1">
      <alignment horizontal="center"/>
    </xf>
    <xf numFmtId="0" fontId="44" fillId="17" borderId="61" xfId="0" applyFont="1" applyFill="1" applyBorder="1" applyAlignment="1" applyProtection="1">
      <alignment horizontal="center"/>
    </xf>
    <xf numFmtId="3" fontId="44" fillId="17" borderId="62" xfId="0" applyNumberFormat="1" applyFont="1" applyFill="1" applyBorder="1" applyAlignment="1" applyProtection="1">
      <alignment horizontal="center"/>
    </xf>
    <xf numFmtId="0" fontId="44" fillId="17" borderId="62" xfId="0" applyFont="1" applyFill="1" applyBorder="1" applyAlignment="1" applyProtection="1">
      <alignment horizontal="center"/>
    </xf>
    <xf numFmtId="3" fontId="44" fillId="17" borderId="63" xfId="0" applyNumberFormat="1" applyFont="1" applyFill="1" applyBorder="1" applyAlignment="1" applyProtection="1">
      <alignment horizontal="center"/>
    </xf>
    <xf numFmtId="3" fontId="44" fillId="17" borderId="61" xfId="0" applyNumberFormat="1" applyFont="1" applyFill="1" applyBorder="1" applyAlignment="1" applyProtection="1">
      <alignment horizontal="center"/>
    </xf>
    <xf numFmtId="3" fontId="44" fillId="17" borderId="64" xfId="0" applyNumberFormat="1" applyFont="1" applyFill="1" applyBorder="1" applyAlignment="1" applyProtection="1">
      <alignment horizontal="center"/>
    </xf>
    <xf numFmtId="3" fontId="0" fillId="12" borderId="52" xfId="0" applyNumberFormat="1" applyFill="1" applyBorder="1" applyAlignment="1" applyProtection="1">
      <alignment wrapText="1"/>
    </xf>
    <xf numFmtId="3" fontId="0" fillId="12" borderId="52" xfId="0" applyNumberFormat="1" applyFill="1" applyBorder="1" applyAlignment="1" applyProtection="1"/>
    <xf numFmtId="0" fontId="0" fillId="12" borderId="0" xfId="0" applyFill="1" applyBorder="1" applyAlignment="1" applyProtection="1"/>
    <xf numFmtId="0" fontId="0" fillId="12" borderId="52" xfId="0" applyFill="1" applyBorder="1" applyAlignment="1"/>
    <xf numFmtId="0" fontId="43" fillId="11" borderId="5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3" fillId="2" borderId="52" xfId="0" applyFont="1" applyFill="1" applyBorder="1" applyProtection="1"/>
    <xf numFmtId="9" fontId="0" fillId="2" borderId="0" xfId="0" applyNumberFormat="1" applyFill="1" applyBorder="1" applyAlignment="1" applyProtection="1">
      <alignment horizontal="center"/>
    </xf>
    <xf numFmtId="0" fontId="3" fillId="2" borderId="52" xfId="0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justify"/>
    </xf>
    <xf numFmtId="0" fontId="3" fillId="2" borderId="0" xfId="0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 applyProtection="1">
      <alignment horizontal="center"/>
    </xf>
    <xf numFmtId="0" fontId="3" fillId="2" borderId="53" xfId="0" applyFont="1" applyFill="1" applyBorder="1" applyProtection="1"/>
    <xf numFmtId="3" fontId="0" fillId="2" borderId="53" xfId="0" applyNumberFormat="1" applyFill="1" applyBorder="1" applyAlignment="1" applyProtection="1">
      <alignment horizontal="center"/>
    </xf>
    <xf numFmtId="0" fontId="0" fillId="2" borderId="53" xfId="0" applyFill="1" applyBorder="1" applyAlignment="1" applyProtection="1">
      <alignment horizontal="center"/>
    </xf>
    <xf numFmtId="2" fontId="0" fillId="2" borderId="53" xfId="0" applyNumberFormat="1" applyFill="1" applyBorder="1" applyAlignment="1" applyProtection="1">
      <alignment horizontal="center"/>
    </xf>
    <xf numFmtId="3" fontId="0" fillId="2" borderId="24" xfId="0" applyNumberForma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0" fillId="12" borderId="53" xfId="0" applyFill="1" applyBorder="1" applyAlignment="1" applyProtection="1">
      <alignment horizontal="left"/>
    </xf>
    <xf numFmtId="177" fontId="3" fillId="12" borderId="0" xfId="0" applyNumberFormat="1" applyFont="1" applyFill="1" applyBorder="1" applyProtection="1"/>
    <xf numFmtId="0" fontId="50" fillId="2" borderId="0" xfId="0" applyFont="1" applyFill="1" applyBorder="1" applyProtection="1"/>
    <xf numFmtId="0" fontId="49" fillId="2" borderId="0" xfId="0" applyFont="1" applyFill="1" applyBorder="1" applyProtection="1"/>
    <xf numFmtId="0" fontId="11" fillId="2" borderId="0" xfId="0" applyFont="1" applyFill="1" applyProtection="1">
      <protection locked="0"/>
    </xf>
    <xf numFmtId="0" fontId="4" fillId="2" borderId="0" xfId="0" applyFont="1" applyFill="1" applyBorder="1" applyProtection="1"/>
    <xf numFmtId="211" fontId="5" fillId="12" borderId="5" xfId="2" quotePrefix="1" applyNumberFormat="1" applyFont="1" applyFill="1" applyBorder="1" applyAlignment="1" applyProtection="1">
      <alignment horizontal="center"/>
    </xf>
    <xf numFmtId="3" fontId="18" fillId="2" borderId="0" xfId="0" applyNumberFormat="1" applyFont="1" applyFill="1" applyProtection="1"/>
    <xf numFmtId="191" fontId="5" fillId="12" borderId="42" xfId="2" applyNumberFormat="1" applyFont="1" applyFill="1" applyBorder="1" applyAlignment="1" applyProtection="1">
      <alignment horizontal="center"/>
    </xf>
    <xf numFmtId="0" fontId="43" fillId="11" borderId="51" xfId="0" applyFont="1" applyFill="1" applyBorder="1" applyAlignment="1" applyProtection="1">
      <alignment horizontal="center" vertical="center"/>
    </xf>
    <xf numFmtId="0" fontId="53" fillId="2" borderId="0" xfId="0" applyFont="1" applyFill="1" applyProtection="1"/>
    <xf numFmtId="3" fontId="53" fillId="2" borderId="0" xfId="0" applyNumberFormat="1" applyFont="1" applyFill="1" applyProtection="1"/>
    <xf numFmtId="0" fontId="53" fillId="2" borderId="0" xfId="0" applyFont="1" applyFill="1" applyBorder="1" applyProtection="1"/>
    <xf numFmtId="0" fontId="54" fillId="2" borderId="0" xfId="0" applyFont="1" applyFill="1" applyProtection="1"/>
    <xf numFmtId="178" fontId="5" fillId="12" borderId="42" xfId="0" applyNumberFormat="1" applyFont="1" applyFill="1" applyBorder="1" applyAlignment="1" applyProtection="1">
      <alignment horizontal="center"/>
    </xf>
    <xf numFmtId="178" fontId="0" fillId="12" borderId="0" xfId="0" applyNumberFormat="1" applyFill="1" applyBorder="1" applyAlignment="1" applyProtection="1">
      <alignment horizontal="right"/>
    </xf>
    <xf numFmtId="0" fontId="1" fillId="11" borderId="31" xfId="0" applyFont="1" applyFill="1" applyBorder="1" applyAlignment="1" applyProtection="1">
      <alignment horizontal="right" vertical="center"/>
    </xf>
    <xf numFmtId="0" fontId="1" fillId="11" borderId="23" xfId="0" applyFont="1" applyFill="1" applyBorder="1" applyAlignment="1" applyProtection="1">
      <alignment horizontal="right" vertical="center"/>
    </xf>
    <xf numFmtId="0" fontId="1" fillId="11" borderId="55" xfId="0" applyFont="1" applyFill="1" applyBorder="1" applyAlignment="1" applyProtection="1">
      <alignment horizontal="right" vertical="center"/>
    </xf>
    <xf numFmtId="0" fontId="1" fillId="11" borderId="53" xfId="0" applyFont="1" applyFill="1" applyBorder="1" applyAlignment="1" applyProtection="1">
      <alignment horizontal="right" vertical="center"/>
    </xf>
    <xf numFmtId="0" fontId="1" fillId="11" borderId="25" xfId="0" applyFont="1" applyFill="1" applyBorder="1" applyAlignment="1" applyProtection="1">
      <alignment horizontal="right" vertical="center"/>
    </xf>
    <xf numFmtId="0" fontId="1" fillId="11" borderId="54" xfId="0" applyFont="1" applyFill="1" applyBorder="1" applyAlignment="1" applyProtection="1">
      <alignment horizontal="right" vertical="center"/>
    </xf>
    <xf numFmtId="0" fontId="1" fillId="18" borderId="44" xfId="0" applyFont="1" applyFill="1" applyBorder="1" applyAlignment="1" applyProtection="1">
      <alignment horizontal="right" vertical="center"/>
    </xf>
    <xf numFmtId="0" fontId="43" fillId="11" borderId="51" xfId="0" applyFont="1" applyFill="1" applyBorder="1" applyAlignment="1" applyProtection="1">
      <alignment horizontal="center" vertical="center" wrapText="1"/>
      <protection locked="0"/>
    </xf>
    <xf numFmtId="0" fontId="12" fillId="19" borderId="0" xfId="0" applyFont="1" applyFill="1" applyBorder="1" applyProtection="1"/>
    <xf numFmtId="0" fontId="0" fillId="19" borderId="0" xfId="0" applyFill="1" applyProtection="1"/>
    <xf numFmtId="0" fontId="5" fillId="19" borderId="0" xfId="0" applyFont="1" applyFill="1" applyBorder="1" applyProtection="1"/>
    <xf numFmtId="0" fontId="5" fillId="19" borderId="0" xfId="0" applyFont="1" applyFill="1" applyProtection="1"/>
    <xf numFmtId="0" fontId="0" fillId="11" borderId="0" xfId="0" applyFont="1" applyFill="1" applyBorder="1" applyAlignment="1" applyProtection="1">
      <alignment horizontal="right" vertical="center"/>
    </xf>
    <xf numFmtId="0" fontId="5" fillId="20" borderId="23" xfId="0" applyFont="1" applyFill="1" applyBorder="1" applyProtection="1"/>
    <xf numFmtId="0" fontId="38" fillId="12" borderId="0" xfId="0" applyFont="1" applyFill="1" applyBorder="1" applyAlignment="1" applyProtection="1">
      <alignment horizontal="left" vertical="center"/>
      <protection locked="0"/>
    </xf>
    <xf numFmtId="0" fontId="38" fillId="12" borderId="0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/>
      <protection locked="0"/>
    </xf>
    <xf numFmtId="0" fontId="55" fillId="12" borderId="0" xfId="0" applyFont="1" applyFill="1" applyBorder="1" applyProtection="1"/>
    <xf numFmtId="2" fontId="1" fillId="21" borderId="0" xfId="0" applyNumberFormat="1" applyFont="1" applyFill="1" applyBorder="1" applyAlignment="1" applyProtection="1">
      <alignment horizontal="right"/>
    </xf>
    <xf numFmtId="0" fontId="4" fillId="20" borderId="65" xfId="0" applyFont="1" applyFill="1" applyBorder="1" applyAlignment="1" applyProtection="1">
      <alignment horizontal="center"/>
    </xf>
    <xf numFmtId="0" fontId="4" fillId="20" borderId="66" xfId="0" applyFont="1" applyFill="1" applyBorder="1" applyAlignment="1" applyProtection="1">
      <alignment horizontal="center"/>
    </xf>
    <xf numFmtId="0" fontId="4" fillId="20" borderId="13" xfId="0" applyFont="1" applyFill="1" applyBorder="1" applyAlignment="1" applyProtection="1">
      <alignment horizontal="center"/>
    </xf>
    <xf numFmtId="0" fontId="4" fillId="20" borderId="40" xfId="0" applyFont="1" applyFill="1" applyBorder="1" applyAlignment="1" applyProtection="1">
      <alignment horizontal="center"/>
    </xf>
    <xf numFmtId="0" fontId="4" fillId="20" borderId="67" xfId="0" applyFont="1" applyFill="1" applyBorder="1" applyAlignment="1" applyProtection="1">
      <alignment horizontal="center"/>
    </xf>
    <xf numFmtId="0" fontId="12" fillId="20" borderId="18" xfId="0" applyFont="1" applyFill="1" applyBorder="1" applyProtection="1"/>
    <xf numFmtId="191" fontId="5" fillId="12" borderId="5" xfId="2" applyNumberFormat="1" applyFont="1" applyFill="1" applyBorder="1" applyAlignment="1" applyProtection="1">
      <alignment horizontal="right"/>
    </xf>
    <xf numFmtId="0" fontId="56" fillId="2" borderId="0" xfId="0" applyFont="1" applyFill="1" applyProtection="1"/>
    <xf numFmtId="3" fontId="54" fillId="2" borderId="0" xfId="0" applyNumberFormat="1" applyFont="1" applyFill="1" applyProtection="1"/>
    <xf numFmtId="195" fontId="5" fillId="11" borderId="0" xfId="0" applyNumberFormat="1" applyFont="1" applyFill="1" applyBorder="1" applyAlignment="1" applyProtection="1">
      <alignment horizontal="right"/>
    </xf>
    <xf numFmtId="177" fontId="17" fillId="11" borderId="24" xfId="0" applyNumberFormat="1" applyFont="1" applyFill="1" applyBorder="1" applyAlignment="1" applyProtection="1">
      <alignment horizontal="right"/>
    </xf>
    <xf numFmtId="0" fontId="17" fillId="11" borderId="24" xfId="0" applyFont="1" applyFill="1" applyBorder="1" applyProtection="1"/>
    <xf numFmtId="0" fontId="3" fillId="12" borderId="24" xfId="0" applyFont="1" applyFill="1" applyBorder="1" applyAlignment="1" applyProtection="1">
      <alignment horizontal="right"/>
    </xf>
    <xf numFmtId="3" fontId="5" fillId="12" borderId="0" xfId="0" applyNumberFormat="1" applyFont="1" applyFill="1" applyBorder="1" applyProtection="1"/>
    <xf numFmtId="3" fontId="5" fillId="12" borderId="0" xfId="0" applyNumberFormat="1" applyFont="1" applyFill="1" applyBorder="1" applyAlignment="1" applyProtection="1">
      <alignment horizontal="right"/>
    </xf>
    <xf numFmtId="3" fontId="5" fillId="12" borderId="0" xfId="2" applyNumberFormat="1" applyFont="1" applyFill="1" applyBorder="1" applyAlignment="1" applyProtection="1">
      <alignment horizontal="right"/>
    </xf>
    <xf numFmtId="3" fontId="0" fillId="20" borderId="31" xfId="0" applyNumberFormat="1" applyFill="1" applyBorder="1" applyProtection="1"/>
    <xf numFmtId="0" fontId="0" fillId="20" borderId="23" xfId="0" applyFill="1" applyBorder="1" applyProtection="1"/>
    <xf numFmtId="0" fontId="0" fillId="20" borderId="55" xfId="0" applyFill="1" applyBorder="1" applyProtection="1"/>
    <xf numFmtId="0" fontId="0" fillId="20" borderId="52" xfId="0" applyFill="1" applyBorder="1" applyProtection="1"/>
    <xf numFmtId="0" fontId="0" fillId="20" borderId="0" xfId="0" applyFill="1" applyBorder="1" applyProtection="1"/>
    <xf numFmtId="0" fontId="0" fillId="20" borderId="53" xfId="0" applyFill="1" applyBorder="1" applyProtection="1"/>
    <xf numFmtId="3" fontId="0" fillId="20" borderId="52" xfId="0" applyNumberFormat="1" applyFill="1" applyBorder="1" applyProtection="1"/>
    <xf numFmtId="3" fontId="0" fillId="20" borderId="0" xfId="0" applyNumberFormat="1" applyFill="1" applyBorder="1" applyProtection="1"/>
    <xf numFmtId="3" fontId="0" fillId="20" borderId="25" xfId="0" applyNumberFormat="1" applyFill="1" applyBorder="1" applyProtection="1"/>
    <xf numFmtId="0" fontId="0" fillId="20" borderId="24" xfId="0" applyFill="1" applyBorder="1" applyProtection="1"/>
    <xf numFmtId="0" fontId="0" fillId="20" borderId="54" xfId="0" applyFill="1" applyBorder="1" applyProtection="1"/>
    <xf numFmtId="178" fontId="1" fillId="9" borderId="5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Border="1"/>
    <xf numFmtId="0" fontId="54" fillId="18" borderId="0" xfId="0" applyFont="1" applyFill="1" applyBorder="1" applyProtection="1"/>
    <xf numFmtId="0" fontId="54" fillId="18" borderId="0" xfId="0" applyFont="1" applyFill="1" applyProtection="1"/>
    <xf numFmtId="0" fontId="54" fillId="18" borderId="0" xfId="0" applyFont="1" applyFill="1" applyBorder="1" applyAlignment="1" applyProtection="1">
      <alignment horizontal="center"/>
    </xf>
    <xf numFmtId="183" fontId="54" fillId="18" borderId="0" xfId="0" applyNumberFormat="1" applyFont="1" applyFill="1" applyBorder="1" applyProtection="1"/>
    <xf numFmtId="2" fontId="54" fillId="18" borderId="0" xfId="0" applyNumberFormat="1" applyFont="1" applyFill="1" applyProtection="1"/>
    <xf numFmtId="3" fontId="54" fillId="18" borderId="0" xfId="0" applyNumberFormat="1" applyFont="1" applyFill="1" applyBorder="1" applyProtection="1"/>
    <xf numFmtId="0" fontId="57" fillId="18" borderId="0" xfId="0" applyFont="1" applyFill="1" applyBorder="1" applyProtection="1"/>
    <xf numFmtId="0" fontId="57" fillId="18" borderId="0" xfId="0" applyFont="1" applyFill="1" applyProtection="1"/>
    <xf numFmtId="2" fontId="54" fillId="18" borderId="0" xfId="0" applyNumberFormat="1" applyFont="1" applyFill="1" applyBorder="1" applyProtection="1"/>
    <xf numFmtId="3" fontId="54" fillId="18" borderId="0" xfId="0" applyNumberFormat="1" applyFont="1" applyFill="1" applyProtection="1"/>
    <xf numFmtId="4" fontId="54" fillId="18" borderId="0" xfId="0" applyNumberFormat="1" applyFont="1" applyFill="1" applyBorder="1" applyProtection="1"/>
    <xf numFmtId="184" fontId="54" fillId="18" borderId="0" xfId="2" applyNumberFormat="1" applyFont="1" applyFill="1" applyBorder="1" applyAlignment="1" applyProtection="1">
      <alignment horizontal="center"/>
    </xf>
    <xf numFmtId="184" fontId="54" fillId="18" borderId="0" xfId="0" applyNumberFormat="1" applyFont="1" applyFill="1" applyBorder="1" applyProtection="1"/>
    <xf numFmtId="0" fontId="53" fillId="18" borderId="0" xfId="0" applyFont="1" applyFill="1" applyBorder="1" applyProtection="1"/>
    <xf numFmtId="0" fontId="53" fillId="18" borderId="0" xfId="0" applyFont="1" applyFill="1" applyProtection="1"/>
    <xf numFmtId="0" fontId="53" fillId="18" borderId="0" xfId="0" applyFont="1" applyFill="1" applyAlignment="1" applyProtection="1">
      <alignment horizontal="center"/>
    </xf>
    <xf numFmtId="0" fontId="53" fillId="18" borderId="0" xfId="0" applyFont="1" applyFill="1" applyBorder="1" applyAlignment="1" applyProtection="1">
      <alignment horizontal="center"/>
    </xf>
    <xf numFmtId="191" fontId="53" fillId="18" borderId="0" xfId="0" applyNumberFormat="1" applyFont="1" applyFill="1" applyBorder="1" applyProtection="1"/>
    <xf numFmtId="183" fontId="53" fillId="18" borderId="0" xfId="0" applyNumberFormat="1" applyFont="1" applyFill="1" applyBorder="1" applyProtection="1"/>
    <xf numFmtId="17" fontId="53" fillId="18" borderId="0" xfId="0" quotePrefix="1" applyNumberFormat="1" applyFont="1" applyFill="1" applyProtection="1"/>
    <xf numFmtId="178" fontId="53" fillId="18" borderId="0" xfId="0" applyNumberFormat="1" applyFont="1" applyFill="1" applyProtection="1"/>
    <xf numFmtId="10" fontId="53" fillId="18" borderId="0" xfId="3" applyNumberFormat="1" applyFont="1" applyFill="1" applyBorder="1" applyProtection="1"/>
    <xf numFmtId="187" fontId="53" fillId="18" borderId="0" xfId="0" applyNumberFormat="1" applyFont="1" applyFill="1" applyBorder="1" applyProtection="1"/>
    <xf numFmtId="187" fontId="53" fillId="18" borderId="0" xfId="0" applyNumberFormat="1" applyFont="1" applyFill="1" applyProtection="1"/>
    <xf numFmtId="3" fontId="53" fillId="18" borderId="0" xfId="0" applyNumberFormat="1" applyFont="1" applyFill="1" applyBorder="1" applyProtection="1"/>
    <xf numFmtId="0" fontId="53" fillId="18" borderId="0" xfId="0" applyFont="1" applyFill="1" applyBorder="1" applyAlignment="1" applyProtection="1"/>
    <xf numFmtId="0" fontId="53" fillId="18" borderId="0" xfId="0" applyFont="1" applyFill="1" applyBorder="1" applyAlignment="1" applyProtection="1">
      <alignment horizontal="right"/>
    </xf>
    <xf numFmtId="3" fontId="53" fillId="18" borderId="0" xfId="0" applyNumberFormat="1" applyFont="1" applyFill="1" applyBorder="1" applyAlignment="1" applyProtection="1">
      <alignment horizontal="right"/>
    </xf>
    <xf numFmtId="0" fontId="58" fillId="18" borderId="0" xfId="0" applyFont="1" applyFill="1" applyBorder="1" applyProtection="1"/>
    <xf numFmtId="183" fontId="58" fillId="18" borderId="0" xfId="0" applyNumberFormat="1" applyFont="1" applyFill="1" applyBorder="1" applyProtection="1"/>
    <xf numFmtId="3" fontId="58" fillId="18" borderId="0" xfId="0" applyNumberFormat="1" applyFont="1" applyFill="1" applyBorder="1" applyProtection="1"/>
    <xf numFmtId="189" fontId="58" fillId="18" borderId="0" xfId="0" applyNumberFormat="1" applyFont="1" applyFill="1" applyBorder="1" applyProtection="1"/>
    <xf numFmtId="2" fontId="53" fillId="18" borderId="0" xfId="0" applyNumberFormat="1" applyFont="1" applyFill="1" applyProtection="1"/>
    <xf numFmtId="2" fontId="53" fillId="18" borderId="0" xfId="0" applyNumberFormat="1" applyFont="1" applyFill="1" applyBorder="1" applyProtection="1"/>
    <xf numFmtId="3" fontId="53" fillId="18" borderId="0" xfId="0" applyNumberFormat="1" applyFont="1" applyFill="1" applyProtection="1"/>
    <xf numFmtId="195" fontId="53" fillId="18" borderId="0" xfId="0" applyNumberFormat="1" applyFont="1" applyFill="1" applyProtection="1"/>
    <xf numFmtId="0" fontId="29" fillId="2" borderId="0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47" fillId="0" borderId="0" xfId="0" applyFont="1" applyAlignment="1">
      <alignment horizontal="center"/>
    </xf>
    <xf numFmtId="0" fontId="10" fillId="0" borderId="0" xfId="1" applyAlignment="1" applyProtection="1">
      <protection locked="0"/>
    </xf>
    <xf numFmtId="0" fontId="0" fillId="0" borderId="0" xfId="0" applyAlignment="1" applyProtection="1">
      <protection locked="0"/>
    </xf>
    <xf numFmtId="0" fontId="10" fillId="2" borderId="0" xfId="1" applyFill="1" applyBorder="1" applyAlignment="1" applyProtection="1">
      <alignment horizontal="left"/>
      <protection locked="0"/>
    </xf>
    <xf numFmtId="0" fontId="51" fillId="2" borderId="0" xfId="1" applyFont="1" applyFill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48" fillId="0" borderId="0" xfId="0" applyFont="1" applyFill="1" applyBorder="1" applyAlignment="1" applyProtection="1">
      <alignment horizontal="center"/>
    </xf>
    <xf numFmtId="0" fontId="5" fillId="12" borderId="27" xfId="0" applyNumberFormat="1" applyFont="1" applyFill="1" applyBorder="1" applyAlignment="1" applyProtection="1">
      <alignment horizontal="center"/>
    </xf>
    <xf numFmtId="0" fontId="5" fillId="12" borderId="56" xfId="0" applyFont="1" applyFill="1" applyBorder="1" applyAlignment="1">
      <alignment horizontal="center"/>
    </xf>
    <xf numFmtId="0" fontId="15" fillId="12" borderId="0" xfId="0" applyFont="1" applyFill="1" applyBorder="1" applyAlignment="1" applyProtection="1">
      <alignment horizontal="left" vertical="center" wrapText="1"/>
    </xf>
    <xf numFmtId="0" fontId="15" fillId="12" borderId="53" xfId="0" applyFont="1" applyFill="1" applyBorder="1" applyAlignment="1" applyProtection="1">
      <alignment horizontal="left" vertical="center" wrapText="1"/>
    </xf>
    <xf numFmtId="0" fontId="16" fillId="11" borderId="0" xfId="0" applyFont="1" applyFill="1" applyBorder="1" applyAlignment="1" applyProtection="1">
      <alignment horizontal="left"/>
    </xf>
    <xf numFmtId="0" fontId="5" fillId="12" borderId="5" xfId="0" applyFont="1" applyFill="1" applyBorder="1" applyAlignment="1" applyProtection="1">
      <alignment horizontal="center"/>
    </xf>
    <xf numFmtId="0" fontId="5" fillId="12" borderId="5" xfId="0" applyFont="1" applyFill="1" applyBorder="1" applyAlignment="1">
      <alignment horizontal="center"/>
    </xf>
    <xf numFmtId="0" fontId="42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3" fontId="3" fillId="12" borderId="52" xfId="0" applyNumberFormat="1" applyFont="1" applyFill="1" applyBorder="1" applyAlignment="1" applyProtection="1">
      <alignment horizontal="center"/>
    </xf>
    <xf numFmtId="3" fontId="3" fillId="12" borderId="0" xfId="0" applyNumberFormat="1" applyFont="1" applyFill="1" applyBorder="1" applyAlignment="1" applyProtection="1">
      <alignment horizontal="center"/>
    </xf>
    <xf numFmtId="3" fontId="3" fillId="12" borderId="0" xfId="0" applyNumberFormat="1" applyFont="1" applyFill="1" applyBorder="1" applyAlignment="1" applyProtection="1">
      <alignment horizontal="left"/>
    </xf>
    <xf numFmtId="3" fontId="3" fillId="12" borderId="53" xfId="0" applyNumberFormat="1" applyFont="1" applyFill="1" applyBorder="1" applyAlignment="1" applyProtection="1">
      <alignment horizontal="left"/>
    </xf>
    <xf numFmtId="0" fontId="53" fillId="2" borderId="0" xfId="1" applyFont="1" applyFill="1" applyAlignment="1" applyProtection="1"/>
    <xf numFmtId="0" fontId="53" fillId="0" borderId="0" xfId="0" applyFont="1" applyAlignment="1"/>
    <xf numFmtId="0" fontId="0" fillId="2" borderId="27" xfId="0" applyFill="1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0" fontId="5" fillId="12" borderId="48" xfId="0" applyNumberFormat="1" applyFont="1" applyFill="1" applyBorder="1" applyAlignment="1" applyProtection="1">
      <alignment horizontal="center"/>
    </xf>
    <xf numFmtId="0" fontId="5" fillId="12" borderId="49" xfId="0" applyNumberFormat="1" applyFont="1" applyFill="1" applyBorder="1" applyAlignment="1" applyProtection="1">
      <alignment horizontal="center"/>
    </xf>
    <xf numFmtId="0" fontId="59" fillId="2" borderId="0" xfId="1" applyFont="1" applyFill="1" applyAlignment="1" applyProtection="1">
      <alignment horizontal="left"/>
      <protection locked="0"/>
    </xf>
    <xf numFmtId="0" fontId="38" fillId="12" borderId="52" xfId="0" applyFont="1" applyFill="1" applyBorder="1" applyAlignment="1" applyProtection="1">
      <alignment horizontal="left" vertical="center" wrapText="1"/>
    </xf>
    <xf numFmtId="0" fontId="39" fillId="0" borderId="0" xfId="0" applyFont="1" applyBorder="1" applyAlignment="1">
      <alignment horizontal="left"/>
    </xf>
    <xf numFmtId="0" fontId="0" fillId="0" borderId="56" xfId="0" applyBorder="1" applyAlignment="1" applyProtection="1">
      <alignment horizontal="center"/>
      <protection locked="0"/>
    </xf>
    <xf numFmtId="0" fontId="3" fillId="12" borderId="19" xfId="0" applyFont="1" applyFill="1" applyBorder="1" applyAlignment="1" applyProtection="1">
      <alignment horizontal="center"/>
    </xf>
    <xf numFmtId="0" fontId="0" fillId="12" borderId="21" xfId="0" applyFill="1" applyBorder="1" applyAlignment="1" applyProtection="1">
      <alignment horizontal="center"/>
    </xf>
    <xf numFmtId="0" fontId="3" fillId="12" borderId="5" xfId="0" applyFont="1" applyFill="1" applyBorder="1" applyAlignment="1" applyProtection="1">
      <alignment horizontal="center"/>
    </xf>
    <xf numFmtId="0" fontId="3" fillId="12" borderId="27" xfId="0" applyNumberFormat="1" applyFont="1" applyFill="1" applyBorder="1" applyAlignment="1" applyProtection="1">
      <alignment horizontal="center"/>
    </xf>
    <xf numFmtId="0" fontId="3" fillId="12" borderId="56" xfId="0" applyFont="1" applyFill="1" applyBorder="1" applyAlignment="1" applyProtection="1">
      <alignment horizontal="center"/>
    </xf>
    <xf numFmtId="0" fontId="3" fillId="12" borderId="31" xfId="1" applyFont="1" applyFill="1" applyBorder="1" applyAlignment="1" applyProtection="1">
      <alignment wrapText="1"/>
      <protection locked="0"/>
    </xf>
    <xf numFmtId="0" fontId="3" fillId="12" borderId="23" xfId="1" applyFont="1" applyFill="1" applyBorder="1" applyAlignment="1" applyProtection="1">
      <alignment wrapText="1"/>
      <protection locked="0"/>
    </xf>
    <xf numFmtId="0" fontId="10" fillId="2" borderId="27" xfId="1" applyFill="1" applyBorder="1" applyAlignment="1" applyProtection="1">
      <protection locked="0"/>
    </xf>
    <xf numFmtId="0" fontId="10" fillId="2" borderId="44" xfId="1" applyFill="1" applyBorder="1" applyAlignment="1" applyProtection="1">
      <protection locked="0"/>
    </xf>
    <xf numFmtId="0" fontId="10" fillId="2" borderId="56" xfId="1" applyFill="1" applyBorder="1" applyAlignment="1" applyProtection="1">
      <protection locked="0"/>
    </xf>
    <xf numFmtId="0" fontId="10" fillId="2" borderId="27" xfId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27" fillId="2" borderId="0" xfId="1" applyFont="1" applyFill="1" applyAlignment="1" applyProtection="1">
      <alignment horizontal="left"/>
      <protection locked="0"/>
    </xf>
    <xf numFmtId="0" fontId="0" fillId="0" borderId="0" xfId="0" applyAlignment="1"/>
  </cellXfs>
  <cellStyles count="5">
    <cellStyle name="Hyperlink" xfId="1" builtinId="8"/>
    <cellStyle name="Komma" xfId="2" builtinId="3"/>
    <cellStyle name="Prozent" xfId="3" builtinId="5"/>
    <cellStyle name="Standard" xfId="0" builtinId="0"/>
    <cellStyle name="Standard_Tabelle 2" xfId="4"/>
  </cellStyles>
  <dxfs count="18">
    <dxf>
      <font>
        <condense val="0"/>
        <extend val="0"/>
        <color auto="1"/>
      </font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22"/>
        </patternFill>
      </fill>
      <border>
        <right/>
        <top/>
        <bottom/>
      </border>
    </dxf>
    <dxf>
      <font>
        <condense val="0"/>
        <extend val="0"/>
        <color auto="1"/>
      </font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theme="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22"/>
        </patternFill>
      </fill>
      <border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22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i val="0"/>
        <color rgb="FFC00000"/>
        <name val="Cambria"/>
        <scheme val="none"/>
      </font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57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922399566048"/>
          <c:y val="7.1428657333187415E-2"/>
          <c:w val="0.86562182004493515"/>
          <c:h val="0.788178287814481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Berechnungen!$I$10:$I$11</c:f>
              <c:strCache>
                <c:ptCount val="1"/>
                <c:pt idx="0">
                  <c:v>Kapitalwert [€]</c:v>
                </c:pt>
              </c:strCache>
            </c:strRef>
          </c:tx>
          <c:spPr>
            <a:solidFill>
              <a:srgbClr val="FFCC00"/>
            </a:solidFill>
            <a:ln w="3175">
              <a:solidFill>
                <a:srgbClr val="000000"/>
              </a:solidFill>
              <a:prstDash val="solid"/>
            </a:ln>
          </c:spPr>
          <c:invertIfNegative val="1"/>
          <c:cat>
            <c:numRef>
              <c:f>Berechnungen!$B$12:$B$37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Berechnungen!$I$12:$I$37</c:f>
              <c:numCache>
                <c:formatCode>#,##0</c:formatCode>
                <c:ptCount val="26"/>
                <c:pt idx="0">
                  <c:v>-4500</c:v>
                </c:pt>
                <c:pt idx="1">
                  <c:v>-4136.5701647058822</c:v>
                </c:pt>
                <c:pt idx="2">
                  <c:v>-3769.6852378680142</c:v>
                </c:pt>
                <c:pt idx="3">
                  <c:v>-3399.3148315193989</c:v>
                </c:pt>
                <c:pt idx="4">
                  <c:v>-3025.4282904270281</c:v>
                </c:pt>
                <c:pt idx="5">
                  <c:v>-2647.9946897412424</c:v>
                </c:pt>
                <c:pt idx="6">
                  <c:v>-2266.9828326244201</c:v>
                </c:pt>
                <c:pt idx="7">
                  <c:v>-1882.3612478588072</c:v>
                </c:pt>
                <c:pt idx="8">
                  <c:v>-1494.0981874333111</c:v>
                </c:pt>
                <c:pt idx="9">
                  <c:v>-1102.1616241090669</c:v>
                </c:pt>
                <c:pt idx="10">
                  <c:v>-706.51924896359435</c:v>
                </c:pt>
                <c:pt idx="11">
                  <c:v>-307.13846891335464</c:v>
                </c:pt>
                <c:pt idx="12">
                  <c:v>96.013595785481641</c:v>
                </c:pt>
                <c:pt idx="13">
                  <c:v>-270.06241102180701</c:v>
                </c:pt>
                <c:pt idx="14">
                  <c:v>140.73202147511614</c:v>
                </c:pt>
                <c:pt idx="15">
                  <c:v>555.39812313707182</c:v>
                </c:pt>
                <c:pt idx="16">
                  <c:v>973.96994578390854</c:v>
                </c:pt>
                <c:pt idx="17">
                  <c:v>1396.4818407255359</c:v>
                </c:pt>
                <c:pt idx="18">
                  <c:v>1822.9684613959785</c:v>
                </c:pt>
                <c:pt idx="19">
                  <c:v>2253.4647660105938</c:v>
                </c:pt>
                <c:pt idx="20">
                  <c:v>2688.0060202466643</c:v>
                </c:pt>
                <c:pt idx="21">
                  <c:v>3126.6277999475628</c:v>
                </c:pt>
                <c:pt idx="22">
                  <c:v>3569.365993850703</c:v>
                </c:pt>
                <c:pt idx="23">
                  <c:v>4016.2568063394829</c:v>
                </c:pt>
                <c:pt idx="24">
                  <c:v>4467.3367602194285</c:v>
                </c:pt>
                <c:pt idx="25">
                  <c:v>4922.6426995187594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04040"/>
                  </a:solidFill>
                  <a:ln w="3175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25760"/>
        <c:axId val="85529344"/>
      </c:barChart>
      <c:lineChart>
        <c:grouping val="standard"/>
        <c:varyColors val="0"/>
        <c:ser>
          <c:idx val="0"/>
          <c:order val="1"/>
          <c:tx>
            <c:strRef>
              <c:f>Berechnungen!$I$10:$I$11</c:f>
              <c:strCache>
                <c:ptCount val="1"/>
                <c:pt idx="0">
                  <c:v>Kapitalwert [€]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Berechnungen!$I$12:$I$37</c:f>
              <c:numCache>
                <c:formatCode>#,##0</c:formatCode>
                <c:ptCount val="26"/>
                <c:pt idx="0">
                  <c:v>-4500</c:v>
                </c:pt>
                <c:pt idx="1">
                  <c:v>-4136.5701647058822</c:v>
                </c:pt>
                <c:pt idx="2">
                  <c:v>-3769.6852378680142</c:v>
                </c:pt>
                <c:pt idx="3">
                  <c:v>-3399.3148315193989</c:v>
                </c:pt>
                <c:pt idx="4">
                  <c:v>-3025.4282904270281</c:v>
                </c:pt>
                <c:pt idx="5">
                  <c:v>-2647.9946897412424</c:v>
                </c:pt>
                <c:pt idx="6">
                  <c:v>-2266.9828326244201</c:v>
                </c:pt>
                <c:pt idx="7">
                  <c:v>-1882.3612478588072</c:v>
                </c:pt>
                <c:pt idx="8">
                  <c:v>-1494.0981874333111</c:v>
                </c:pt>
                <c:pt idx="9">
                  <c:v>-1102.1616241090669</c:v>
                </c:pt>
                <c:pt idx="10">
                  <c:v>-706.51924896359435</c:v>
                </c:pt>
                <c:pt idx="11">
                  <c:v>-307.13846891335464</c:v>
                </c:pt>
                <c:pt idx="12">
                  <c:v>96.013595785481641</c:v>
                </c:pt>
                <c:pt idx="13">
                  <c:v>-270.06241102180701</c:v>
                </c:pt>
                <c:pt idx="14">
                  <c:v>140.73202147511614</c:v>
                </c:pt>
                <c:pt idx="15">
                  <c:v>555.39812313707182</c:v>
                </c:pt>
                <c:pt idx="16">
                  <c:v>973.96994578390854</c:v>
                </c:pt>
                <c:pt idx="17">
                  <c:v>1396.4818407255359</c:v>
                </c:pt>
                <c:pt idx="18">
                  <c:v>1822.9684613959785</c:v>
                </c:pt>
                <c:pt idx="19">
                  <c:v>2253.4647660105938</c:v>
                </c:pt>
                <c:pt idx="20">
                  <c:v>2688.0060202466643</c:v>
                </c:pt>
                <c:pt idx="21">
                  <c:v>3126.6277999475628</c:v>
                </c:pt>
                <c:pt idx="22">
                  <c:v>3569.365993850703</c:v>
                </c:pt>
                <c:pt idx="23">
                  <c:v>4016.2568063394829</c:v>
                </c:pt>
                <c:pt idx="24">
                  <c:v>4467.3367602194285</c:v>
                </c:pt>
                <c:pt idx="25">
                  <c:v>4922.6426995187594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31264"/>
        <c:axId val="85549440"/>
      </c:lineChart>
      <c:catAx>
        <c:axId val="85125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Jahre</a:t>
                </a:r>
              </a:p>
            </c:rich>
          </c:tx>
          <c:layout>
            <c:manualLayout>
              <c:xMode val="edge"/>
              <c:yMode val="edge"/>
              <c:x val="0.51506894491214539"/>
              <c:y val="0.932634334546301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5529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55293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Euro</a:t>
                </a:r>
              </a:p>
            </c:rich>
          </c:tx>
          <c:layout>
            <c:manualLayout>
              <c:xMode val="edge"/>
              <c:yMode val="edge"/>
              <c:x val="7.1530251802098222E-3"/>
              <c:y val="0.42610883822289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5125760"/>
        <c:crosses val="autoZero"/>
        <c:crossBetween val="between"/>
      </c:valAx>
      <c:catAx>
        <c:axId val="8553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85549440"/>
        <c:crosses val="autoZero"/>
        <c:auto val="0"/>
        <c:lblAlgn val="ctr"/>
        <c:lblOffset val="100"/>
        <c:noMultiLvlLbl val="0"/>
      </c:catAx>
      <c:valAx>
        <c:axId val="855494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5531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ysDash"/>
        </a:ln>
      </c:spPr>
    </c:plotArea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Page &amp;S</c:oddFooter>
    </c:headerFooter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04739617896685"/>
          <c:y val="9.6676879774947738E-2"/>
          <c:w val="0.83316276918482479"/>
          <c:h val="0.745529286505448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Berechnungen!$L$13:$L$37</c:f>
              <c:numCache>
                <c:formatCode>0.00</c:formatCode>
                <c:ptCount val="25"/>
                <c:pt idx="0">
                  <c:v>0.12834999999999999</c:v>
                </c:pt>
                <c:pt idx="1">
                  <c:v>0.1322005</c:v>
                </c:pt>
                <c:pt idx="2">
                  <c:v>0.13616651499999999</c:v>
                </c:pt>
                <c:pt idx="3">
                  <c:v>0.14025151045000001</c:v>
                </c:pt>
                <c:pt idx="4">
                  <c:v>0.14445905576349999</c:v>
                </c:pt>
                <c:pt idx="5">
                  <c:v>0.14879282743640498</c:v>
                </c:pt>
                <c:pt idx="6">
                  <c:v>0.15325661225949713</c:v>
                </c:pt>
                <c:pt idx="7">
                  <c:v>0.15785431062728209</c:v>
                </c:pt>
                <c:pt idx="8">
                  <c:v>0.16258993994610049</c:v>
                </c:pt>
                <c:pt idx="9">
                  <c:v>0.16746763814448354</c:v>
                </c:pt>
                <c:pt idx="10">
                  <c:v>0.17249166728881804</c:v>
                </c:pt>
                <c:pt idx="11">
                  <c:v>0.17766641730748259</c:v>
                </c:pt>
                <c:pt idx="12">
                  <c:v>0.18299640982670703</c:v>
                </c:pt>
                <c:pt idx="13">
                  <c:v>0.18848630212150824</c:v>
                </c:pt>
                <c:pt idx="14">
                  <c:v>0.19414089118515354</c:v>
                </c:pt>
                <c:pt idx="15">
                  <c:v>0.19996511792070815</c:v>
                </c:pt>
                <c:pt idx="16">
                  <c:v>0.20596407145832932</c:v>
                </c:pt>
                <c:pt idx="17">
                  <c:v>0.21214299360207922</c:v>
                </c:pt>
                <c:pt idx="18">
                  <c:v>0.21850728341014158</c:v>
                </c:pt>
                <c:pt idx="19">
                  <c:v>0.22506250191244581</c:v>
                </c:pt>
                <c:pt idx="20">
                  <c:v>0.23181437696981916</c:v>
                </c:pt>
                <c:pt idx="21">
                  <c:v>0.2387688082789137</c:v>
                </c:pt>
                <c:pt idx="22">
                  <c:v>0.24593187252728119</c:v>
                </c:pt>
                <c:pt idx="23">
                  <c:v>0.25330982870309959</c:v>
                </c:pt>
                <c:pt idx="24">
                  <c:v>0.2609091235641926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68896"/>
        <c:axId val="85583360"/>
      </c:barChart>
      <c:catAx>
        <c:axId val="85568896"/>
        <c:scaling>
          <c:orientation val="minMax"/>
        </c:scaling>
        <c:delete val="0"/>
        <c:axPos val="b"/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Jahre</a:t>
                </a:r>
              </a:p>
            </c:rich>
          </c:tx>
          <c:layout>
            <c:manualLayout>
              <c:xMode val="edge"/>
              <c:yMode val="edge"/>
              <c:x val="0.52074458992337769"/>
              <c:y val="0.924472759086932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558336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855833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Euro</a:t>
                </a:r>
              </a:p>
            </c:rich>
          </c:tx>
          <c:layout>
            <c:manualLayout>
              <c:xMode val="edge"/>
              <c:yMode val="edge"/>
              <c:x val="4.5266589514927347E-2"/>
              <c:y val="0.431090431877833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5568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ysDash"/>
        </a:ln>
      </c:spPr>
    </c:plotArea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9076428702045"/>
          <c:y val="0.125039025305093"/>
          <c:w val="0.18876007778899873"/>
          <c:h val="0.7429780343921691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(Eingabe!$H$189:$I$189,Eingabe!$K$189:$L$189)</c:f>
              <c:strCache>
                <c:ptCount val="4"/>
                <c:pt idx="0">
                  <c:v>Sonstige Förderungen (z.B.: Gemeinde)</c:v>
                </c:pt>
                <c:pt idx="1">
                  <c:v>Fördermittel Land</c:v>
                </c:pt>
                <c:pt idx="2">
                  <c:v>Investitionsförderung KLIEN - Bund</c:v>
                </c:pt>
                <c:pt idx="3">
                  <c:v>Eigenmittel</c:v>
                </c:pt>
              </c:strCache>
            </c:strRef>
          </c:cat>
          <c:val>
            <c:numRef>
              <c:f>(Eingabe!$H$190:$I$190,Eingabe!$K$190:$L$190)</c:f>
              <c:numCache>
                <c:formatCode>General</c:formatCode>
                <c:ptCount val="4"/>
                <c:pt idx="0" formatCode="_(* #,##0_);_(* \(#,##0\);_(* &quot;-&quot;??_);_(@_)">
                  <c:v>0</c:v>
                </c:pt>
                <c:pt idx="1">
                  <c:v>600</c:v>
                </c:pt>
                <c:pt idx="2">
                  <c:v>2400</c:v>
                </c:pt>
                <c:pt idx="3" formatCode="_(* #,##0_);_(* \(#,##0\);_(* &quot;-&quot;??_);_(@_)">
                  <c:v>4500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45973875536300324"/>
          <c:y val="0.10069980897358245"/>
          <c:w val="0.43820880468544054"/>
          <c:h val="0.57928590287160853"/>
        </c:manualLayout>
      </c:layout>
      <c:overlay val="0"/>
      <c:spPr>
        <a:solidFill>
          <a:srgbClr val="C0C0C0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Einspeisung/Eigenverbrauch</a:t>
            </a:r>
          </a:p>
        </c:rich>
      </c:tx>
      <c:layout>
        <c:manualLayout>
          <c:xMode val="edge"/>
          <c:yMode val="edge"/>
          <c:x val="0.10757223248328526"/>
          <c:y val="1.59191518383036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38093720433984"/>
          <c:y val="0.11525025616576327"/>
          <c:w val="0.39264691913510819"/>
          <c:h val="0.52849487111161364"/>
        </c:manualLayout>
      </c:layout>
      <c:pieChart>
        <c:varyColors val="1"/>
        <c:ser>
          <c:idx val="0"/>
          <c:order val="0"/>
          <c:tx>
            <c:v>Einspeisung</c:v>
          </c:tx>
          <c:spPr>
            <a:solidFill>
              <a:schemeClr val="tx1">
                <a:lumMod val="75000"/>
                <a:lumOff val="25000"/>
              </a:schemeClr>
            </a:solidFill>
            <a:ln w="9525"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C000"/>
              </a:solidFill>
              <a:ln w="9525">
                <a:solidFill>
                  <a:srgbClr val="000000"/>
                </a:solidFill>
              </a:ln>
            </c:spPr>
          </c:dPt>
          <c:dPt>
            <c:idx val="1"/>
            <c:bubble3D val="0"/>
          </c:dPt>
          <c:dLbls>
            <c:txPr>
              <a:bodyPr/>
              <a:lstStyle/>
              <a:p>
                <a:pPr>
                  <a:defRPr sz="1000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Eingabe!$G$74</c:f>
              <c:numCache>
                <c:formatCode>General</c:formatCode>
                <c:ptCount val="1"/>
                <c:pt idx="0">
                  <c:v>45</c:v>
                </c:pt>
              </c:numCache>
            </c:numRef>
          </c:cat>
          <c:val>
            <c:numRef>
              <c:f>Eingabe!$G$73:$G$74</c:f>
              <c:numCache>
                <c:formatCode>General</c:formatCode>
                <c:ptCount val="2"/>
                <c:pt idx="0">
                  <c:v>55</c:v>
                </c:pt>
                <c:pt idx="1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de-DE" sz="1000">
                <a:latin typeface="Arial" pitchFamily="34" charset="0"/>
                <a:cs typeface="Arial" pitchFamily="34" charset="0"/>
              </a:rPr>
              <a:t>Theoretischer Tarif durch Eigenverbrauch</a:t>
            </a:r>
          </a:p>
        </c:rich>
      </c:tx>
      <c:layout>
        <c:manualLayout>
          <c:xMode val="edge"/>
          <c:yMode val="edge"/>
          <c:x val="6.1514639437193638E-2"/>
          <c:y val="3.09594634004082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284351662979253E-2"/>
          <c:y val="0.16474705001537945"/>
          <c:w val="0.86524382466527983"/>
          <c:h val="0.44078947368421051"/>
        </c:manualLayout>
      </c:layout>
      <c:barChart>
        <c:barDir val="bar"/>
        <c:grouping val="clustered"/>
        <c:varyColors val="0"/>
        <c:ser>
          <c:idx val="0"/>
          <c:order val="0"/>
          <c:tx>
            <c:v>Strompreis der aktuell bezogen wird</c:v>
          </c:tx>
          <c:spPr>
            <a:solidFill>
              <a:srgbClr val="FFCC00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Eingabe!$H$76</c:f>
              <c:strCache>
                <c:ptCount val="1"/>
                <c:pt idx="0">
                  <c:v>[€/kWh]</c:v>
                </c:pt>
              </c:strCache>
            </c:strRef>
          </c:cat>
          <c:val>
            <c:numRef>
              <c:f>Eingabe!$G$76</c:f>
              <c:numCache>
                <c:formatCode>0.000</c:formatCode>
                <c:ptCount val="1"/>
                <c:pt idx="0">
                  <c:v>0.19</c:v>
                </c:pt>
              </c:numCache>
            </c:numRef>
          </c:val>
        </c:ser>
        <c:ser>
          <c:idx val="2"/>
          <c:order val="1"/>
          <c:tx>
            <c:v>Tats</c:v>
          </c:tx>
          <c:spPr>
            <a:noFill/>
            <a:ln>
              <a:noFill/>
            </a:ln>
            <a:effectLst>
              <a:outerShdw dist="38100" algn="l" rotWithShape="0">
                <a:schemeClr val="tx1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5672976484063772E-2"/>
                  <c:y val="-0.174286967338067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val>
            <c:numRef>
              <c:f>Eingabe!$G$79</c:f>
              <c:numCache>
                <c:formatCode>0.000</c:formatCode>
                <c:ptCount val="1"/>
                <c:pt idx="0">
                  <c:v>0.12834999999999999</c:v>
                </c:pt>
              </c:numCache>
            </c:numRef>
          </c:val>
        </c:ser>
        <c:ser>
          <c:idx val="1"/>
          <c:order val="2"/>
          <c:tx>
            <c:v>Vergütung bei Überschusseinspeisung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Eingabe!$G$77</c:f>
              <c:numCache>
                <c:formatCode>0.000</c:formatCode>
                <c:ptCount val="1"/>
                <c:pt idx="0">
                  <c:v>5.2999999999999999E-2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50"/>
        <c:axId val="107711488"/>
        <c:axId val="107713280"/>
      </c:barChart>
      <c:catAx>
        <c:axId val="107711488"/>
        <c:scaling>
          <c:orientation val="minMax"/>
        </c:scaling>
        <c:delete val="1"/>
        <c:axPos val="l"/>
        <c:majorTickMark val="out"/>
        <c:minorTickMark val="none"/>
        <c:tickLblPos val="nextTo"/>
        <c:crossAx val="107713280"/>
        <c:crosses val="autoZero"/>
        <c:auto val="1"/>
        <c:lblAlgn val="ctr"/>
        <c:lblOffset val="100"/>
        <c:noMultiLvlLbl val="0"/>
      </c:catAx>
      <c:valAx>
        <c:axId val="107713280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Euro</a:t>
                </a:r>
              </a:p>
            </c:rich>
          </c:tx>
          <c:layout>
            <c:manualLayout>
              <c:xMode val="edge"/>
              <c:yMode val="edge"/>
              <c:x val="0.45575426359376314"/>
              <c:y val="0.6847468757763304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0771148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  <a:prstDash val="sysDash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7.1951725212430637E-2"/>
          <c:y val="0.7913133080587148"/>
          <c:w val="0.70356643775692418"/>
          <c:h val="0.1952656535217048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7217376353084"/>
          <c:y val="0.12463902094573466"/>
          <c:w val="0.86106015673366088"/>
          <c:h val="0.68130431648649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Berechnungen!$H$10:$H$11</c:f>
              <c:strCache>
                <c:ptCount val="1"/>
                <c:pt idx="0">
                  <c:v>Barwerte [€]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1"/>
          <c:val>
            <c:numRef>
              <c:f>Berechnungen!$H$13:$H$37</c:f>
              <c:numCache>
                <c:formatCode>#,##0</c:formatCode>
                <c:ptCount val="25"/>
                <c:pt idx="0">
                  <c:v>363.42983529411759</c:v>
                </c:pt>
                <c:pt idx="1">
                  <c:v>366.88492683786802</c:v>
                </c:pt>
                <c:pt idx="2">
                  <c:v>370.37040634861506</c:v>
                </c:pt>
                <c:pt idx="3">
                  <c:v>373.88654109237086</c:v>
                </c:pt>
                <c:pt idx="4">
                  <c:v>377.43360068578551</c:v>
                </c:pt>
                <c:pt idx="5">
                  <c:v>381.01185711682234</c:v>
                </c:pt>
                <c:pt idx="6">
                  <c:v>384.62158476561285</c:v>
                </c:pt>
                <c:pt idx="7">
                  <c:v>388.26306042549629</c:v>
                </c:pt>
                <c:pt idx="8">
                  <c:v>391.93656332424422</c:v>
                </c:pt>
                <c:pt idx="9">
                  <c:v>395.64237514547256</c:v>
                </c:pt>
                <c:pt idx="10">
                  <c:v>399.38078005023971</c:v>
                </c:pt>
                <c:pt idx="11">
                  <c:v>403.15206469883628</c:v>
                </c:pt>
                <c:pt idx="12">
                  <c:v>-366.07600680728865</c:v>
                </c:pt>
                <c:pt idx="13">
                  <c:v>410.79443249692315</c:v>
                </c:pt>
                <c:pt idx="14">
                  <c:v>414.66610166195568</c:v>
                </c:pt>
                <c:pt idx="15">
                  <c:v>418.57182264683667</c:v>
                </c:pt>
                <c:pt idx="16">
                  <c:v>422.51189494162742</c:v>
                </c:pt>
                <c:pt idx="17">
                  <c:v>426.48662067044256</c:v>
                </c:pt>
                <c:pt idx="18">
                  <c:v>430.4963046146155</c:v>
                </c:pt>
                <c:pt idx="19">
                  <c:v>434.54125423607047</c:v>
                </c:pt>
                <c:pt idx="20">
                  <c:v>438.62177970089851</c:v>
                </c:pt>
                <c:pt idx="21">
                  <c:v>442.73819390314026</c:v>
                </c:pt>
                <c:pt idx="22">
                  <c:v>446.89081248877966</c:v>
                </c:pt>
                <c:pt idx="23">
                  <c:v>451.07995387994532</c:v>
                </c:pt>
                <c:pt idx="24">
                  <c:v>455.30593929933053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04040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73952"/>
        <c:axId val="107775872"/>
      </c:barChart>
      <c:catAx>
        <c:axId val="107773952"/>
        <c:scaling>
          <c:orientation val="minMax"/>
        </c:scaling>
        <c:delete val="0"/>
        <c:axPos val="b"/>
        <c:majorGridlines>
          <c:spPr>
            <a:ln w="3175"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Jahre</a:t>
                </a:r>
              </a:p>
            </c:rich>
          </c:tx>
          <c:layout>
            <c:manualLayout>
              <c:xMode val="edge"/>
              <c:yMode val="edge"/>
              <c:x val="0.50287071046074527"/>
              <c:y val="0.9273182957393483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07775872"/>
        <c:crosses val="autoZero"/>
        <c:auto val="1"/>
        <c:lblAlgn val="ctr"/>
        <c:lblOffset val="100"/>
        <c:noMultiLvlLbl val="0"/>
      </c:catAx>
      <c:valAx>
        <c:axId val="107775872"/>
        <c:scaling>
          <c:orientation val="minMax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de-DE">
                    <a:latin typeface="Arial" pitchFamily="34" charset="0"/>
                    <a:cs typeface="Arial" pitchFamily="34" charset="0"/>
                  </a:rPr>
                  <a:t>Euro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0777395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764647031440113E-2"/>
          <c:y val="5.0290182893139974E-2"/>
          <c:w val="0.76573513728230769"/>
          <c:h val="0.8626700603977087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Mode val="edge"/>
                  <c:yMode val="edge"/>
                  <c:x val="0.84615480923433084"/>
                  <c:y val="0.2243715852155475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val>
            <c:numRef>
              <c:f>Strompreis!$B$55:$CI$55</c:f>
              <c:numCache>
                <c:formatCode>0.00</c:formatCode>
                <c:ptCount val="86"/>
                <c:pt idx="0">
                  <c:v>14.653040816326527</c:v>
                </c:pt>
                <c:pt idx="1">
                  <c:v>14.660448979591834</c:v>
                </c:pt>
                <c:pt idx="2">
                  <c:v>14.667163265306119</c:v>
                </c:pt>
                <c:pt idx="3">
                  <c:v>14.547257142857145</c:v>
                </c:pt>
                <c:pt idx="4">
                  <c:v>14.43962448979592</c:v>
                </c:pt>
                <c:pt idx="5">
                  <c:v>14.399632653061227</c:v>
                </c:pt>
                <c:pt idx="6">
                  <c:v>14.391502040816325</c:v>
                </c:pt>
                <c:pt idx="7">
                  <c:v>14.41618775510204</c:v>
                </c:pt>
                <c:pt idx="8">
                  <c:v>14.417363265306124</c:v>
                </c:pt>
                <c:pt idx="9">
                  <c:v>14.429608163265311</c:v>
                </c:pt>
                <c:pt idx="10">
                  <c:v>14.429608163265311</c:v>
                </c:pt>
                <c:pt idx="11">
                  <c:v>14.429608163265311</c:v>
                </c:pt>
                <c:pt idx="12">
                  <c:v>14.722726530612245</c:v>
                </c:pt>
                <c:pt idx="13">
                  <c:v>14.679159183673468</c:v>
                </c:pt>
                <c:pt idx="14">
                  <c:v>14.699314285714285</c:v>
                </c:pt>
                <c:pt idx="15">
                  <c:v>14.71545306122449</c:v>
                </c:pt>
                <c:pt idx="16">
                  <c:v>14.706636734693877</c:v>
                </c:pt>
                <c:pt idx="17">
                  <c:v>14.706636734693877</c:v>
                </c:pt>
                <c:pt idx="18">
                  <c:v>14.706636734693877</c:v>
                </c:pt>
                <c:pt idx="19">
                  <c:v>14.706636734693877</c:v>
                </c:pt>
                <c:pt idx="20">
                  <c:v>14.706636734693877</c:v>
                </c:pt>
                <c:pt idx="21">
                  <c:v>14.706636734693877</c:v>
                </c:pt>
                <c:pt idx="22">
                  <c:v>14.438253061224488</c:v>
                </c:pt>
                <c:pt idx="23">
                  <c:v>14.438253061224488</c:v>
                </c:pt>
                <c:pt idx="24">
                  <c:v>14.708228571428574</c:v>
                </c:pt>
                <c:pt idx="25">
                  <c:v>14.708254945054948</c:v>
                </c:pt>
                <c:pt idx="26">
                  <c:v>14.708254945054948</c:v>
                </c:pt>
                <c:pt idx="27">
                  <c:v>14.827912087912088</c:v>
                </c:pt>
                <c:pt idx="28">
                  <c:v>14.827912087912088</c:v>
                </c:pt>
                <c:pt idx="29">
                  <c:v>14.827912087912088</c:v>
                </c:pt>
                <c:pt idx="30">
                  <c:v>14.827912087912088</c:v>
                </c:pt>
                <c:pt idx="31">
                  <c:v>14.827226373626372</c:v>
                </c:pt>
                <c:pt idx="32">
                  <c:v>14.827569230769235</c:v>
                </c:pt>
                <c:pt idx="33">
                  <c:v>14.77563956043956</c:v>
                </c:pt>
                <c:pt idx="34">
                  <c:v>14.793942857142856</c:v>
                </c:pt>
                <c:pt idx="35">
                  <c:v>14.788773626373626</c:v>
                </c:pt>
                <c:pt idx="36">
                  <c:v>14.788773626373626</c:v>
                </c:pt>
                <c:pt idx="37">
                  <c:v>14.547870329670328</c:v>
                </c:pt>
                <c:pt idx="38">
                  <c:v>14.545345054945056</c:v>
                </c:pt>
                <c:pt idx="39">
                  <c:v>14.372782417582417</c:v>
                </c:pt>
                <c:pt idx="40">
                  <c:v>14.372782417582417</c:v>
                </c:pt>
                <c:pt idx="41">
                  <c:v>14.062826373626361</c:v>
                </c:pt>
                <c:pt idx="42">
                  <c:v>14.396043956043957</c:v>
                </c:pt>
                <c:pt idx="43">
                  <c:v>14.396043956043957</c:v>
                </c:pt>
                <c:pt idx="44">
                  <c:v>14.396043956043957</c:v>
                </c:pt>
                <c:pt idx="45">
                  <c:v>14.396043956043957</c:v>
                </c:pt>
                <c:pt idx="46">
                  <c:v>14.396043956043968</c:v>
                </c:pt>
                <c:pt idx="47">
                  <c:v>14.396043956043968</c:v>
                </c:pt>
                <c:pt idx="48">
                  <c:v>14.229296703296702</c:v>
                </c:pt>
                <c:pt idx="49">
                  <c:v>14.734786813186812</c:v>
                </c:pt>
                <c:pt idx="50">
                  <c:v>14.734786813186812</c:v>
                </c:pt>
                <c:pt idx="51">
                  <c:v>14.734786813186812</c:v>
                </c:pt>
                <c:pt idx="52">
                  <c:v>14.734786813186812</c:v>
                </c:pt>
                <c:pt idx="53">
                  <c:v>14.734786813186812</c:v>
                </c:pt>
                <c:pt idx="54">
                  <c:v>14.693723076923078</c:v>
                </c:pt>
                <c:pt idx="55">
                  <c:v>14.693723076923078</c:v>
                </c:pt>
                <c:pt idx="56">
                  <c:v>14.693723076923078</c:v>
                </c:pt>
                <c:pt idx="57">
                  <c:v>14.693723076923087</c:v>
                </c:pt>
                <c:pt idx="58">
                  <c:v>14.693723076923087</c:v>
                </c:pt>
                <c:pt idx="59">
                  <c:v>14.69372307692309</c:v>
                </c:pt>
                <c:pt idx="60">
                  <c:v>15.801362637362637</c:v>
                </c:pt>
                <c:pt idx="61">
                  <c:v>15.801362637362637</c:v>
                </c:pt>
                <c:pt idx="62">
                  <c:v>15.801362637362637</c:v>
                </c:pt>
                <c:pt idx="63">
                  <c:v>15.801362637362637</c:v>
                </c:pt>
                <c:pt idx="64">
                  <c:v>15.801362637362637</c:v>
                </c:pt>
                <c:pt idx="65">
                  <c:v>15.801362637362637</c:v>
                </c:pt>
                <c:pt idx="66">
                  <c:v>15.801538461538463</c:v>
                </c:pt>
                <c:pt idx="67">
                  <c:v>15.801538461538463</c:v>
                </c:pt>
                <c:pt idx="68">
                  <c:v>15.801538461538463</c:v>
                </c:pt>
                <c:pt idx="69">
                  <c:v>15.801538461538463</c:v>
                </c:pt>
                <c:pt idx="70">
                  <c:v>15.801538461538463</c:v>
                </c:pt>
                <c:pt idx="71">
                  <c:v>15.357692307692311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16.454615384615384</c:v>
                </c:pt>
                <c:pt idx="78">
                  <c:v>16.454615384615384</c:v>
                </c:pt>
                <c:pt idx="79">
                  <c:v>16.454615384615384</c:v>
                </c:pt>
                <c:pt idx="80">
                  <c:v>16.454615384615384</c:v>
                </c:pt>
                <c:pt idx="81">
                  <c:v>16.454615384615384</c:v>
                </c:pt>
                <c:pt idx="82">
                  <c:v>16.424615384615386</c:v>
                </c:pt>
                <c:pt idx="83">
                  <c:v>16.437692307692313</c:v>
                </c:pt>
                <c:pt idx="84">
                  <c:v>16.411538461538463</c:v>
                </c:pt>
                <c:pt idx="85">
                  <c:v>16.013846153846156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32288"/>
        <c:axId val="94733824"/>
      </c:lineChart>
      <c:catAx>
        <c:axId val="947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7338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947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732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32032621796394"/>
          <c:y val="0.44100620884671815"/>
          <c:w val="0.14335676571897049"/>
          <c:h val="8.31721470019342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3" Type="http://schemas.openxmlformats.org/officeDocument/2006/relationships/image" Target="../media/image2.jpeg"/><Relationship Id="rId7" Type="http://schemas.openxmlformats.org/officeDocument/2006/relationships/hyperlink" Target="http://www.alpine-energie.com/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energyagency.at/" TargetMode="External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hyperlink" Target="http://www.klimaaktiv.at/article/archive/29333/" TargetMode="External"/><Relationship Id="rId9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pine-energie.com/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8.emf"/><Relationship Id="rId12" Type="http://schemas.openxmlformats.org/officeDocument/2006/relationships/image" Target="../media/image12.emf"/><Relationship Id="rId2" Type="http://schemas.openxmlformats.org/officeDocument/2006/relationships/image" Target="../media/image1.jpeg"/><Relationship Id="rId1" Type="http://schemas.openxmlformats.org/officeDocument/2006/relationships/hyperlink" Target="http://www.energyagency.at/" TargetMode="External"/><Relationship Id="rId6" Type="http://schemas.openxmlformats.org/officeDocument/2006/relationships/image" Target="../media/image4.jpeg"/><Relationship Id="rId11" Type="http://schemas.openxmlformats.org/officeDocument/2006/relationships/image" Target="../media/image11.emf"/><Relationship Id="rId5" Type="http://schemas.openxmlformats.org/officeDocument/2006/relationships/image" Target="../media/image7.jpeg"/><Relationship Id="rId10" Type="http://schemas.openxmlformats.org/officeDocument/2006/relationships/image" Target="../media/image10.emf"/><Relationship Id="rId4" Type="http://schemas.openxmlformats.org/officeDocument/2006/relationships/hyperlink" Target="http://www.klimaaktiv.at/article/archive/29333/" TargetMode="External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13" Type="http://schemas.openxmlformats.org/officeDocument/2006/relationships/chart" Target="../charts/chart5.xml"/><Relationship Id="rId3" Type="http://schemas.openxmlformats.org/officeDocument/2006/relationships/hyperlink" Target="http://www.energyagency.at/" TargetMode="External"/><Relationship Id="rId7" Type="http://schemas.openxmlformats.org/officeDocument/2006/relationships/chart" Target="../charts/chart1.xml"/><Relationship Id="rId12" Type="http://schemas.openxmlformats.org/officeDocument/2006/relationships/chart" Target="../charts/chart4.xml"/><Relationship Id="rId2" Type="http://schemas.openxmlformats.org/officeDocument/2006/relationships/image" Target="../media/image13.jpeg"/><Relationship Id="rId16" Type="http://schemas.openxmlformats.org/officeDocument/2006/relationships/image" Target="../media/image18.jpeg"/><Relationship Id="rId1" Type="http://schemas.openxmlformats.org/officeDocument/2006/relationships/hyperlink" Target="http://www.klimaaktiv.at/article/archive/29333/" TargetMode="External"/><Relationship Id="rId6" Type="http://schemas.openxmlformats.org/officeDocument/2006/relationships/image" Target="../media/image4.jpeg"/><Relationship Id="rId11" Type="http://schemas.openxmlformats.org/officeDocument/2006/relationships/image" Target="../media/image17.jpeg"/><Relationship Id="rId5" Type="http://schemas.openxmlformats.org/officeDocument/2006/relationships/image" Target="../media/image15.jpeg"/><Relationship Id="rId15" Type="http://schemas.openxmlformats.org/officeDocument/2006/relationships/hyperlink" Target="http://www.alpine-energie.com/" TargetMode="External"/><Relationship Id="rId10" Type="http://schemas.openxmlformats.org/officeDocument/2006/relationships/chart" Target="../charts/chart3.xml"/><Relationship Id="rId4" Type="http://schemas.openxmlformats.org/officeDocument/2006/relationships/image" Target="../media/image14.jpeg"/><Relationship Id="rId9" Type="http://schemas.openxmlformats.org/officeDocument/2006/relationships/image" Target="../media/image16.emf"/><Relationship Id="rId1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pine-energie.com/" TargetMode="External"/><Relationship Id="rId3" Type="http://schemas.openxmlformats.org/officeDocument/2006/relationships/image" Target="../media/image20.jpeg"/><Relationship Id="rId7" Type="http://schemas.openxmlformats.org/officeDocument/2006/relationships/image" Target="../media/image4.jpeg"/><Relationship Id="rId2" Type="http://schemas.openxmlformats.org/officeDocument/2006/relationships/hyperlink" Target="http://www.energyagency.at/" TargetMode="External"/><Relationship Id="rId1" Type="http://schemas.openxmlformats.org/officeDocument/2006/relationships/image" Target="../media/image19.jpeg"/><Relationship Id="rId6" Type="http://schemas.openxmlformats.org/officeDocument/2006/relationships/image" Target="../media/image22.jpeg"/><Relationship Id="rId5" Type="http://schemas.openxmlformats.org/officeDocument/2006/relationships/hyperlink" Target="http://www.klimaaktiv.at/article/archive/29333/" TargetMode="External"/><Relationship Id="rId4" Type="http://schemas.openxmlformats.org/officeDocument/2006/relationships/image" Target="../media/image21.jpeg"/><Relationship Id="rId9" Type="http://schemas.openxmlformats.org/officeDocument/2006/relationships/image" Target="../media/image23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5.jpeg"/><Relationship Id="rId7" Type="http://schemas.openxmlformats.org/officeDocument/2006/relationships/hyperlink" Target="http://www.alpine-energie.com/" TargetMode="External"/><Relationship Id="rId2" Type="http://schemas.openxmlformats.org/officeDocument/2006/relationships/image" Target="../media/image24.jpeg"/><Relationship Id="rId1" Type="http://schemas.openxmlformats.org/officeDocument/2006/relationships/hyperlink" Target="http://www.energyagency.at/" TargetMode="External"/><Relationship Id="rId6" Type="http://schemas.openxmlformats.org/officeDocument/2006/relationships/image" Target="../media/image4.jpeg"/><Relationship Id="rId5" Type="http://schemas.openxmlformats.org/officeDocument/2006/relationships/image" Target="../media/image26.jpeg"/><Relationship Id="rId4" Type="http://schemas.openxmlformats.org/officeDocument/2006/relationships/hyperlink" Target="http://www.klimaaktiv.at/article/archive/29333/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emf"/><Relationship Id="rId3" Type="http://schemas.openxmlformats.org/officeDocument/2006/relationships/image" Target="../media/image29.jpeg"/><Relationship Id="rId7" Type="http://schemas.openxmlformats.org/officeDocument/2006/relationships/image" Target="../media/image31.emf"/><Relationship Id="rId2" Type="http://schemas.openxmlformats.org/officeDocument/2006/relationships/image" Target="../media/image28.jpeg"/><Relationship Id="rId1" Type="http://schemas.openxmlformats.org/officeDocument/2006/relationships/hyperlink" Target="http://www.energyagency.at/" TargetMode="External"/><Relationship Id="rId6" Type="http://schemas.openxmlformats.org/officeDocument/2006/relationships/image" Target="../media/image4.jpeg"/><Relationship Id="rId5" Type="http://schemas.openxmlformats.org/officeDocument/2006/relationships/image" Target="../media/image30.jpeg"/><Relationship Id="rId10" Type="http://schemas.openxmlformats.org/officeDocument/2006/relationships/image" Target="../media/image33.jpeg"/><Relationship Id="rId4" Type="http://schemas.openxmlformats.org/officeDocument/2006/relationships/hyperlink" Target="http://www.klimaaktiv.at/article/archive/29333/" TargetMode="External"/><Relationship Id="rId9" Type="http://schemas.openxmlformats.org/officeDocument/2006/relationships/hyperlink" Target="http://www.alpine-energie.com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37</xdr:row>
      <xdr:rowOff>9525</xdr:rowOff>
    </xdr:from>
    <xdr:to>
      <xdr:col>2</xdr:col>
      <xdr:colOff>304800</xdr:colOff>
      <xdr:row>37</xdr:row>
      <xdr:rowOff>9525</xdr:rowOff>
    </xdr:to>
    <xdr:sp macro="" textlink="">
      <xdr:nvSpPr>
        <xdr:cNvPr id="1331334" name="Line 12"/>
        <xdr:cNvSpPr>
          <a:spLocks noChangeShapeType="1"/>
        </xdr:cNvSpPr>
      </xdr:nvSpPr>
      <xdr:spPr bwMode="auto">
        <a:xfrm>
          <a:off x="1733550" y="605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0</xdr:row>
      <xdr:rowOff>85725</xdr:rowOff>
    </xdr:from>
    <xdr:to>
      <xdr:col>3</xdr:col>
      <xdr:colOff>219075</xdr:colOff>
      <xdr:row>2</xdr:row>
      <xdr:rowOff>28575</xdr:rowOff>
    </xdr:to>
    <xdr:pic>
      <xdr:nvPicPr>
        <xdr:cNvPr id="1331335" name="Picture 32" descr="Österreichische Energie Agent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85725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161925</xdr:colOff>
      <xdr:row>0</xdr:row>
      <xdr:rowOff>152400</xdr:rowOff>
    </xdr:from>
    <xdr:to>
      <xdr:col>8</xdr:col>
      <xdr:colOff>504825</xdr:colOff>
      <xdr:row>1</xdr:row>
      <xdr:rowOff>142875</xdr:rowOff>
    </xdr:to>
    <xdr:pic>
      <xdr:nvPicPr>
        <xdr:cNvPr id="1331336" name="Picture 33" descr="banner_iee_2125x283_72dp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52400"/>
          <a:ext cx="1057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66675</xdr:rowOff>
    </xdr:from>
    <xdr:to>
      <xdr:col>2</xdr:col>
      <xdr:colOff>0</xdr:colOff>
      <xdr:row>2</xdr:row>
      <xdr:rowOff>57150</xdr:rowOff>
    </xdr:to>
    <xdr:pic>
      <xdr:nvPicPr>
        <xdr:cNvPr id="1331337" name="Picture 34" descr="BASISLOGOKlimaaktivRGB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1257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552450</xdr:colOff>
      <xdr:row>0</xdr:row>
      <xdr:rowOff>152400</xdr:rowOff>
    </xdr:from>
    <xdr:to>
      <xdr:col>6</xdr:col>
      <xdr:colOff>619125</xdr:colOff>
      <xdr:row>1</xdr:row>
      <xdr:rowOff>142875</xdr:rowOff>
    </xdr:to>
    <xdr:pic>
      <xdr:nvPicPr>
        <xdr:cNvPr id="1331338" name="Picture 35" descr="Intend_logo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52400"/>
          <a:ext cx="149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514350</xdr:colOff>
      <xdr:row>0</xdr:row>
      <xdr:rowOff>76200</xdr:rowOff>
    </xdr:from>
    <xdr:to>
      <xdr:col>4</xdr:col>
      <xdr:colOff>266700</xdr:colOff>
      <xdr:row>2</xdr:row>
      <xdr:rowOff>47625</xdr:rowOff>
    </xdr:to>
    <xdr:pic>
      <xdr:nvPicPr>
        <xdr:cNvPr id="1331339" name="Grafik 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76200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7</xdr:row>
      <xdr:rowOff>0</xdr:rowOff>
    </xdr:from>
    <xdr:to>
      <xdr:col>8</xdr:col>
      <xdr:colOff>228600</xdr:colOff>
      <xdr:row>40</xdr:row>
      <xdr:rowOff>104775</xdr:rowOff>
    </xdr:to>
    <xdr:pic>
      <xdr:nvPicPr>
        <xdr:cNvPr id="1331340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90625"/>
          <a:ext cx="5772150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57150</xdr:rowOff>
    </xdr:from>
    <xdr:to>
      <xdr:col>3</xdr:col>
      <xdr:colOff>219075</xdr:colOff>
      <xdr:row>2</xdr:row>
      <xdr:rowOff>0</xdr:rowOff>
    </xdr:to>
    <xdr:pic>
      <xdr:nvPicPr>
        <xdr:cNvPr id="1332393" name="Picture 234" descr="Österreichische Energie Agent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57150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161925</xdr:colOff>
      <xdr:row>0</xdr:row>
      <xdr:rowOff>123825</xdr:rowOff>
    </xdr:from>
    <xdr:to>
      <xdr:col>8</xdr:col>
      <xdr:colOff>504825</xdr:colOff>
      <xdr:row>1</xdr:row>
      <xdr:rowOff>114300</xdr:rowOff>
    </xdr:to>
    <xdr:pic>
      <xdr:nvPicPr>
        <xdr:cNvPr id="1332394" name="Picture 235" descr="banner_iee_2125x283_72dp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23825"/>
          <a:ext cx="1057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38100</xdr:rowOff>
    </xdr:from>
    <xdr:to>
      <xdr:col>2</xdr:col>
      <xdr:colOff>9525</xdr:colOff>
      <xdr:row>2</xdr:row>
      <xdr:rowOff>38100</xdr:rowOff>
    </xdr:to>
    <xdr:pic>
      <xdr:nvPicPr>
        <xdr:cNvPr id="1332395" name="Picture 236" descr="BASISLOGOKlimaaktivRGB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2763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552450</xdr:colOff>
      <xdr:row>0</xdr:row>
      <xdr:rowOff>123825</xdr:rowOff>
    </xdr:from>
    <xdr:to>
      <xdr:col>6</xdr:col>
      <xdr:colOff>619125</xdr:colOff>
      <xdr:row>1</xdr:row>
      <xdr:rowOff>114300</xdr:rowOff>
    </xdr:to>
    <xdr:pic>
      <xdr:nvPicPr>
        <xdr:cNvPr id="1332396" name="Picture 237" descr="Intend_logo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23825"/>
          <a:ext cx="149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6</xdr:row>
      <xdr:rowOff>114300</xdr:rowOff>
    </xdr:from>
    <xdr:to>
      <xdr:col>8</xdr:col>
      <xdr:colOff>419100</xdr:colOff>
      <xdr:row>18</xdr:row>
      <xdr:rowOff>133350</xdr:rowOff>
    </xdr:to>
    <xdr:pic>
      <xdr:nvPicPr>
        <xdr:cNvPr id="1332397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19175"/>
          <a:ext cx="60293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57150</xdr:rowOff>
    </xdr:from>
    <xdr:to>
      <xdr:col>4</xdr:col>
      <xdr:colOff>257175</xdr:colOff>
      <xdr:row>2</xdr:row>
      <xdr:rowOff>28575</xdr:rowOff>
    </xdr:to>
    <xdr:pic>
      <xdr:nvPicPr>
        <xdr:cNvPr id="1332398" name="Grafik 2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57150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24</xdr:row>
      <xdr:rowOff>0</xdr:rowOff>
    </xdr:from>
    <xdr:to>
      <xdr:col>8</xdr:col>
      <xdr:colOff>438150</xdr:colOff>
      <xdr:row>62</xdr:row>
      <xdr:rowOff>9525</xdr:rowOff>
    </xdr:to>
    <xdr:pic>
      <xdr:nvPicPr>
        <xdr:cNvPr id="1332399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57625"/>
          <a:ext cx="6048375" cy="616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61</xdr:row>
      <xdr:rowOff>66675</xdr:rowOff>
    </xdr:from>
    <xdr:to>
      <xdr:col>8</xdr:col>
      <xdr:colOff>447675</xdr:colOff>
      <xdr:row>120</xdr:row>
      <xdr:rowOff>28575</xdr:rowOff>
    </xdr:to>
    <xdr:pic>
      <xdr:nvPicPr>
        <xdr:cNvPr id="1332400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15525"/>
          <a:ext cx="6057900" cy="951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119</xdr:row>
      <xdr:rowOff>85725</xdr:rowOff>
    </xdr:from>
    <xdr:to>
      <xdr:col>8</xdr:col>
      <xdr:colOff>438150</xdr:colOff>
      <xdr:row>132</xdr:row>
      <xdr:rowOff>114300</xdr:rowOff>
    </xdr:to>
    <xdr:pic>
      <xdr:nvPicPr>
        <xdr:cNvPr id="1332401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326225"/>
          <a:ext cx="603885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76200</xdr:rowOff>
    </xdr:from>
    <xdr:to>
      <xdr:col>4</xdr:col>
      <xdr:colOff>371475</xdr:colOff>
      <xdr:row>3</xdr:row>
      <xdr:rowOff>123825</xdr:rowOff>
    </xdr:to>
    <xdr:pic>
      <xdr:nvPicPr>
        <xdr:cNvPr id="1333616" name="Picture 338" descr="BASISLOGOKlimaaktivRGB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2409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533400</xdr:colOff>
      <xdr:row>0</xdr:row>
      <xdr:rowOff>76200</xdr:rowOff>
    </xdr:from>
    <xdr:to>
      <xdr:col>7</xdr:col>
      <xdr:colOff>19050</xdr:colOff>
      <xdr:row>3</xdr:row>
      <xdr:rowOff>76200</xdr:rowOff>
    </xdr:to>
    <xdr:pic>
      <xdr:nvPicPr>
        <xdr:cNvPr id="1333617" name="Picture 336" descr="Österreichische Energie Agentur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76200"/>
          <a:ext cx="1181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723900</xdr:colOff>
      <xdr:row>1</xdr:row>
      <xdr:rowOff>38100</xdr:rowOff>
    </xdr:from>
    <xdr:to>
      <xdr:col>16</xdr:col>
      <xdr:colOff>514350</xdr:colOff>
      <xdr:row>2</xdr:row>
      <xdr:rowOff>152400</xdr:rowOff>
    </xdr:to>
    <xdr:pic>
      <xdr:nvPicPr>
        <xdr:cNvPr id="1333618" name="Picture 337" descr="banner_iee_2125x283_72dp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200025"/>
          <a:ext cx="2076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904875</xdr:colOff>
      <xdr:row>1</xdr:row>
      <xdr:rowOff>38100</xdr:rowOff>
    </xdr:from>
    <xdr:to>
      <xdr:col>13</xdr:col>
      <xdr:colOff>228600</xdr:colOff>
      <xdr:row>2</xdr:row>
      <xdr:rowOff>152400</xdr:rowOff>
    </xdr:to>
    <xdr:pic>
      <xdr:nvPicPr>
        <xdr:cNvPr id="1333619" name="Picture 339" descr="Intend_logo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200025"/>
          <a:ext cx="2933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93</xdr:row>
      <xdr:rowOff>57150</xdr:rowOff>
    </xdr:from>
    <xdr:to>
      <xdr:col>16</xdr:col>
      <xdr:colOff>733425</xdr:colOff>
      <xdr:row>120</xdr:row>
      <xdr:rowOff>38100</xdr:rowOff>
    </xdr:to>
    <xdr:graphicFrame macro="">
      <xdr:nvGraphicFramePr>
        <xdr:cNvPr id="1333620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19050</xdr:colOff>
      <xdr:row>66</xdr:row>
      <xdr:rowOff>9525</xdr:rowOff>
    </xdr:from>
    <xdr:to>
      <xdr:col>16</xdr:col>
      <xdr:colOff>733425</xdr:colOff>
      <xdr:row>90</xdr:row>
      <xdr:rowOff>104775</xdr:rowOff>
    </xdr:to>
    <xdr:graphicFrame macro="">
      <xdr:nvGraphicFramePr>
        <xdr:cNvPr id="1333621" name="Diagramm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342900</xdr:colOff>
      <xdr:row>24</xdr:row>
      <xdr:rowOff>66675</xdr:rowOff>
    </xdr:from>
    <xdr:to>
      <xdr:col>5</xdr:col>
      <xdr:colOff>85725</xdr:colOff>
      <xdr:row>29</xdr:row>
      <xdr:rowOff>0</xdr:rowOff>
    </xdr:to>
    <xdr:pic>
      <xdr:nvPicPr>
        <xdr:cNvPr id="1333622" name="Picture 74" descr="Neigung_ferti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3276"/>
        <a:stretch>
          <a:fillRect/>
        </a:stretch>
      </xdr:blipFill>
      <xdr:spPr bwMode="auto">
        <a:xfrm>
          <a:off x="1428750" y="4114800"/>
          <a:ext cx="158115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24</xdr:row>
      <xdr:rowOff>76200</xdr:rowOff>
    </xdr:from>
    <xdr:to>
      <xdr:col>5</xdr:col>
      <xdr:colOff>9525</xdr:colOff>
      <xdr:row>26</xdr:row>
      <xdr:rowOff>95250</xdr:rowOff>
    </xdr:to>
    <xdr:sp macro="" textlink="">
      <xdr:nvSpPr>
        <xdr:cNvPr id="1333623" name="AutoShape 76"/>
        <xdr:cNvSpPr>
          <a:spLocks noChangeArrowheads="1"/>
        </xdr:cNvSpPr>
      </xdr:nvSpPr>
      <xdr:spPr bwMode="auto">
        <a:xfrm>
          <a:off x="2419350" y="4124325"/>
          <a:ext cx="514350" cy="409575"/>
        </a:xfrm>
        <a:prstGeom prst="sun">
          <a:avLst>
            <a:gd name="adj" fmla="val 29514"/>
          </a:avLst>
        </a:prstGeom>
        <a:solidFill>
          <a:srgbClr val="FFC000"/>
        </a:solidFill>
        <a:ln w="9525">
          <a:solidFill>
            <a:srgbClr val="F8FEB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9</xdr:row>
      <xdr:rowOff>76200</xdr:rowOff>
    </xdr:from>
    <xdr:to>
      <xdr:col>16</xdr:col>
      <xdr:colOff>704850</xdr:colOff>
      <xdr:row>22</xdr:row>
      <xdr:rowOff>28575</xdr:rowOff>
    </xdr:to>
    <xdr:graphicFrame macro="">
      <xdr:nvGraphicFramePr>
        <xdr:cNvPr id="1333624" name="Diagramm 3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</xdr:col>
      <xdr:colOff>342900</xdr:colOff>
      <xdr:row>18</xdr:row>
      <xdr:rowOff>28575</xdr:rowOff>
    </xdr:from>
    <xdr:to>
      <xdr:col>5</xdr:col>
      <xdr:colOff>85725</xdr:colOff>
      <xdr:row>23</xdr:row>
      <xdr:rowOff>38100</xdr:rowOff>
    </xdr:to>
    <xdr:pic>
      <xdr:nvPicPr>
        <xdr:cNvPr id="1333625" name="Grafik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3" t="4097" r="2492" b="5772"/>
        <a:stretch>
          <a:fillRect/>
        </a:stretch>
      </xdr:blipFill>
      <xdr:spPr bwMode="auto">
        <a:xfrm>
          <a:off x="1428750" y="3152775"/>
          <a:ext cx="1581150" cy="81915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619125</xdr:colOff>
      <xdr:row>25</xdr:row>
      <xdr:rowOff>95250</xdr:rowOff>
    </xdr:from>
    <xdr:to>
      <xdr:col>16</xdr:col>
      <xdr:colOff>647700</xdr:colOff>
      <xdr:row>42</xdr:row>
      <xdr:rowOff>19050</xdr:rowOff>
    </xdr:to>
    <xdr:graphicFrame macro="">
      <xdr:nvGraphicFramePr>
        <xdr:cNvPr id="133362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114300</xdr:colOff>
      <xdr:row>25</xdr:row>
      <xdr:rowOff>66675</xdr:rowOff>
    </xdr:from>
    <xdr:to>
      <xdr:col>13</xdr:col>
      <xdr:colOff>676275</xdr:colOff>
      <xdr:row>40</xdr:row>
      <xdr:rowOff>114300</xdr:rowOff>
    </xdr:to>
    <xdr:graphicFrame macro="">
      <xdr:nvGraphicFramePr>
        <xdr:cNvPr id="1333627" name="Diagramm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209550</xdr:colOff>
      <xdr:row>45</xdr:row>
      <xdr:rowOff>66675</xdr:rowOff>
    </xdr:from>
    <xdr:to>
      <xdr:col>16</xdr:col>
      <xdr:colOff>704850</xdr:colOff>
      <xdr:row>63</xdr:row>
      <xdr:rowOff>9525</xdr:rowOff>
    </xdr:to>
    <xdr:graphicFrame macro="">
      <xdr:nvGraphicFramePr>
        <xdr:cNvPr id="13336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7</xdr:col>
      <xdr:colOff>838200</xdr:colOff>
      <xdr:row>0</xdr:row>
      <xdr:rowOff>38100</xdr:rowOff>
    </xdr:from>
    <xdr:to>
      <xdr:col>10</xdr:col>
      <xdr:colOff>171450</xdr:colOff>
      <xdr:row>3</xdr:row>
      <xdr:rowOff>104775</xdr:rowOff>
    </xdr:to>
    <xdr:pic>
      <xdr:nvPicPr>
        <xdr:cNvPr id="1333629" name="Grafik 2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38100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390525</xdr:colOff>
      <xdr:row>36</xdr:row>
      <xdr:rowOff>142875</xdr:rowOff>
    </xdr:from>
    <xdr:to>
      <xdr:col>16</xdr:col>
      <xdr:colOff>485775</xdr:colOff>
      <xdr:row>40</xdr:row>
      <xdr:rowOff>114300</xdr:rowOff>
    </xdr:to>
    <xdr:grpSp>
      <xdr:nvGrpSpPr>
        <xdr:cNvPr id="1333630" name="Gruppieren 8"/>
        <xdr:cNvGrpSpPr>
          <a:grpSpLocks/>
        </xdr:cNvGrpSpPr>
      </xdr:nvGrpSpPr>
      <xdr:grpSpPr bwMode="auto">
        <a:xfrm>
          <a:off x="10908846" y="6102804"/>
          <a:ext cx="1619250" cy="624567"/>
          <a:chOff x="10896834" y="6076896"/>
          <a:chExt cx="1620238" cy="610922"/>
        </a:xfrm>
      </xdr:grpSpPr>
      <xdr:sp macro="" textlink="">
        <xdr:nvSpPr>
          <xdr:cNvPr id="7" name="Textfeld 6"/>
          <xdr:cNvSpPr txBox="1"/>
        </xdr:nvSpPr>
        <xdr:spPr>
          <a:xfrm>
            <a:off x="10934957" y="6076896"/>
            <a:ext cx="1582115" cy="610922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500"/>
              </a:lnSpc>
            </a:pPr>
            <a:r>
              <a:rPr lang="de-DE" sz="1000">
                <a:latin typeface="Arial" pitchFamily="34" charset="0"/>
                <a:cs typeface="Arial" pitchFamily="34" charset="0"/>
              </a:rPr>
              <a:t>Einspeisung ins Netz</a:t>
            </a:r>
          </a:p>
          <a:p>
            <a:pPr>
              <a:lnSpc>
                <a:spcPts val="2000"/>
              </a:lnSpc>
              <a:spcBef>
                <a:spcPts val="600"/>
              </a:spcBef>
            </a:pPr>
            <a:r>
              <a:rPr lang="de-DE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Eigenverbrauch</a:t>
            </a:r>
          </a:p>
        </xdr:txBody>
      </xdr:sp>
      <xdr:grpSp>
        <xdr:nvGrpSpPr>
          <xdr:cNvPr id="1333632" name="Gruppieren 7"/>
          <xdr:cNvGrpSpPr>
            <a:grpSpLocks/>
          </xdr:cNvGrpSpPr>
        </xdr:nvGrpSpPr>
        <xdr:grpSpPr bwMode="auto">
          <a:xfrm>
            <a:off x="10896834" y="6155486"/>
            <a:ext cx="72000" cy="294863"/>
            <a:chOff x="10653300" y="6155486"/>
            <a:chExt cx="72000" cy="294863"/>
          </a:xfrm>
        </xdr:grpSpPr>
        <xdr:sp macro="" textlink="">
          <xdr:nvSpPr>
            <xdr:cNvPr id="6" name="Rechteck 5"/>
            <xdr:cNvSpPr/>
          </xdr:nvSpPr>
          <xdr:spPr>
            <a:xfrm>
              <a:off x="10653300" y="6152087"/>
              <a:ext cx="76247" cy="75190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de-AT"/>
            </a:p>
          </xdr:txBody>
        </xdr:sp>
        <xdr:sp macro="" textlink="">
          <xdr:nvSpPr>
            <xdr:cNvPr id="24" name="Rechteck 23"/>
            <xdr:cNvSpPr/>
          </xdr:nvSpPr>
          <xdr:spPr>
            <a:xfrm>
              <a:off x="10653300" y="6377658"/>
              <a:ext cx="76247" cy="75190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de-AT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19</xdr:row>
      <xdr:rowOff>114300</xdr:rowOff>
    </xdr:from>
    <xdr:to>
      <xdr:col>24</xdr:col>
      <xdr:colOff>85725</xdr:colOff>
      <xdr:row>38</xdr:row>
      <xdr:rowOff>28575</xdr:rowOff>
    </xdr:to>
    <xdr:pic>
      <xdr:nvPicPr>
        <xdr:cNvPr id="1340530" name="Picture 2" descr="Energieertrag - Ausrichtung + Steigu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3352800"/>
          <a:ext cx="467677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0</xdr:row>
      <xdr:rowOff>57150</xdr:rowOff>
    </xdr:from>
    <xdr:to>
      <xdr:col>10</xdr:col>
      <xdr:colOff>314325</xdr:colOff>
      <xdr:row>3</xdr:row>
      <xdr:rowOff>57150</xdr:rowOff>
    </xdr:to>
    <xdr:pic>
      <xdr:nvPicPr>
        <xdr:cNvPr id="1340531" name="Picture 118" descr="Österreichische Energie Agentur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57150"/>
          <a:ext cx="1190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590550</xdr:colOff>
      <xdr:row>1</xdr:row>
      <xdr:rowOff>19050</xdr:rowOff>
    </xdr:from>
    <xdr:to>
      <xdr:col>24</xdr:col>
      <xdr:colOff>428625</xdr:colOff>
      <xdr:row>2</xdr:row>
      <xdr:rowOff>133350</xdr:rowOff>
    </xdr:to>
    <xdr:pic>
      <xdr:nvPicPr>
        <xdr:cNvPr id="1340532" name="Picture 119" descr="banner_iee_2125x283_72dp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180975"/>
          <a:ext cx="21240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0</xdr:row>
      <xdr:rowOff>57150</xdr:rowOff>
    </xdr:from>
    <xdr:to>
      <xdr:col>6</xdr:col>
      <xdr:colOff>123825</xdr:colOff>
      <xdr:row>3</xdr:row>
      <xdr:rowOff>104775</xdr:rowOff>
    </xdr:to>
    <xdr:pic>
      <xdr:nvPicPr>
        <xdr:cNvPr id="1340533" name="Picture 120" descr="BASISLOGOKlimaaktivRGB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7150"/>
          <a:ext cx="2390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457200</xdr:colOff>
      <xdr:row>1</xdr:row>
      <xdr:rowOff>19050</xdr:rowOff>
    </xdr:from>
    <xdr:to>
      <xdr:col>21</xdr:col>
      <xdr:colOff>85725</xdr:colOff>
      <xdr:row>2</xdr:row>
      <xdr:rowOff>133350</xdr:rowOff>
    </xdr:to>
    <xdr:pic>
      <xdr:nvPicPr>
        <xdr:cNvPr id="1340534" name="Picture 121" descr="Intend_logo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80975"/>
          <a:ext cx="3000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238125</xdr:colOff>
      <xdr:row>0</xdr:row>
      <xdr:rowOff>66675</xdr:rowOff>
    </xdr:from>
    <xdr:to>
      <xdr:col>14</xdr:col>
      <xdr:colOff>171450</xdr:colOff>
      <xdr:row>3</xdr:row>
      <xdr:rowOff>114300</xdr:rowOff>
    </xdr:to>
    <xdr:pic>
      <xdr:nvPicPr>
        <xdr:cNvPr id="1340535" name="Grafik 2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66675"/>
          <a:ext cx="866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57150</xdr:rowOff>
    </xdr:from>
    <xdr:to>
      <xdr:col>6</xdr:col>
      <xdr:colOff>438150</xdr:colOff>
      <xdr:row>2</xdr:row>
      <xdr:rowOff>133350</xdr:rowOff>
    </xdr:to>
    <xdr:pic>
      <xdr:nvPicPr>
        <xdr:cNvPr id="1341535" name="Picture 28" descr="Österreichische Energie Agent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57150"/>
          <a:ext cx="1085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1</xdr:row>
      <xdr:rowOff>0</xdr:rowOff>
    </xdr:from>
    <xdr:to>
      <xdr:col>16</xdr:col>
      <xdr:colOff>276225</xdr:colOff>
      <xdr:row>2</xdr:row>
      <xdr:rowOff>57150</xdr:rowOff>
    </xdr:to>
    <xdr:pic>
      <xdr:nvPicPr>
        <xdr:cNvPr id="1341536" name="Picture 29" descr="banner_iee_2125x283_72dp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161925"/>
          <a:ext cx="1943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0</xdr:row>
      <xdr:rowOff>57150</xdr:rowOff>
    </xdr:from>
    <xdr:to>
      <xdr:col>4</xdr:col>
      <xdr:colOff>133350</xdr:colOff>
      <xdr:row>3</xdr:row>
      <xdr:rowOff>9525</xdr:rowOff>
    </xdr:to>
    <xdr:pic>
      <xdr:nvPicPr>
        <xdr:cNvPr id="1341537" name="Picture 30" descr="BASISLOGOKlimaaktivRGB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7150"/>
          <a:ext cx="2181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504825</xdr:colOff>
      <xdr:row>1</xdr:row>
      <xdr:rowOff>0</xdr:rowOff>
    </xdr:from>
    <xdr:to>
      <xdr:col>13</xdr:col>
      <xdr:colOff>400050</xdr:colOff>
      <xdr:row>2</xdr:row>
      <xdr:rowOff>57150</xdr:rowOff>
    </xdr:to>
    <xdr:pic>
      <xdr:nvPicPr>
        <xdr:cNvPr id="1341538" name="Picture 31" descr="Intend_logo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1925"/>
          <a:ext cx="2743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600075</xdr:colOff>
      <xdr:row>0</xdr:row>
      <xdr:rowOff>47625</xdr:rowOff>
    </xdr:from>
    <xdr:to>
      <xdr:col>8</xdr:col>
      <xdr:colOff>619125</xdr:colOff>
      <xdr:row>3</xdr:row>
      <xdr:rowOff>28575</xdr:rowOff>
    </xdr:to>
    <xdr:pic>
      <xdr:nvPicPr>
        <xdr:cNvPr id="1341539" name="Grafik 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4762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0</xdr:row>
      <xdr:rowOff>0</xdr:rowOff>
    </xdr:from>
    <xdr:to>
      <xdr:col>7</xdr:col>
      <xdr:colOff>485775</xdr:colOff>
      <xdr:row>1</xdr:row>
      <xdr:rowOff>133350</xdr:rowOff>
    </xdr:to>
    <xdr:pic>
      <xdr:nvPicPr>
        <xdr:cNvPr id="1342597" name="Picture 26" descr="Österreichische Energie Agent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0"/>
          <a:ext cx="723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733425</xdr:colOff>
      <xdr:row>0</xdr:row>
      <xdr:rowOff>66675</xdr:rowOff>
    </xdr:from>
    <xdr:to>
      <xdr:col>13</xdr:col>
      <xdr:colOff>609600</xdr:colOff>
      <xdr:row>1</xdr:row>
      <xdr:rowOff>85725</xdr:rowOff>
    </xdr:to>
    <xdr:pic>
      <xdr:nvPicPr>
        <xdr:cNvPr id="1342598" name="Picture 27" descr="banner_iee_2125x283_72dp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1400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0</xdr:row>
      <xdr:rowOff>0</xdr:rowOff>
    </xdr:from>
    <xdr:to>
      <xdr:col>6</xdr:col>
      <xdr:colOff>552450</xdr:colOff>
      <xdr:row>1</xdr:row>
      <xdr:rowOff>152400</xdr:rowOff>
    </xdr:to>
    <xdr:pic>
      <xdr:nvPicPr>
        <xdr:cNvPr id="1342599" name="Picture 28" descr="BASISLOGOKlimaaktivRGB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0"/>
          <a:ext cx="1552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771525</xdr:colOff>
      <xdr:row>0</xdr:row>
      <xdr:rowOff>66675</xdr:rowOff>
    </xdr:from>
    <xdr:to>
      <xdr:col>11</xdr:col>
      <xdr:colOff>609600</xdr:colOff>
      <xdr:row>1</xdr:row>
      <xdr:rowOff>85725</xdr:rowOff>
    </xdr:to>
    <xdr:pic>
      <xdr:nvPicPr>
        <xdr:cNvPr id="1342600" name="Picture 29" descr="Intend_logo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6675"/>
          <a:ext cx="1981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</xdr:colOff>
      <xdr:row>5</xdr:row>
      <xdr:rowOff>142875</xdr:rowOff>
    </xdr:from>
    <xdr:to>
      <xdr:col>27</xdr:col>
      <xdr:colOff>447675</xdr:colOff>
      <xdr:row>34</xdr:row>
      <xdr:rowOff>104775</xdr:rowOff>
    </xdr:to>
    <xdr:pic>
      <xdr:nvPicPr>
        <xdr:cNvPr id="1342601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84"/>
        <a:stretch>
          <a:fillRect/>
        </a:stretch>
      </xdr:blipFill>
      <xdr:spPr bwMode="auto">
        <a:xfrm>
          <a:off x="11239500" y="923925"/>
          <a:ext cx="5772150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37</xdr:row>
      <xdr:rowOff>66675</xdr:rowOff>
    </xdr:from>
    <xdr:to>
      <xdr:col>27</xdr:col>
      <xdr:colOff>438150</xdr:colOff>
      <xdr:row>44</xdr:row>
      <xdr:rowOff>0</xdr:rowOff>
    </xdr:to>
    <xdr:pic>
      <xdr:nvPicPr>
        <xdr:cNvPr id="134260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5876925"/>
          <a:ext cx="5772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38100</xdr:rowOff>
    </xdr:from>
    <xdr:to>
      <xdr:col>8</xdr:col>
      <xdr:colOff>581025</xdr:colOff>
      <xdr:row>1</xdr:row>
      <xdr:rowOff>161925</xdr:rowOff>
    </xdr:to>
    <xdr:pic>
      <xdr:nvPicPr>
        <xdr:cNvPr id="1342603" name="Grafik 2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8100"/>
          <a:ext cx="466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228600</xdr:rowOff>
    </xdr:from>
    <xdr:to>
      <xdr:col>14</xdr:col>
      <xdr:colOff>228600</xdr:colOff>
      <xdr:row>33</xdr:row>
      <xdr:rowOff>85725</xdr:rowOff>
    </xdr:to>
    <xdr:graphicFrame macro="">
      <xdr:nvGraphicFramePr>
        <xdr:cNvPr id="1480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142875</xdr:colOff>
      <xdr:row>4</xdr:row>
      <xdr:rowOff>104775</xdr:rowOff>
    </xdr:from>
    <xdr:to>
      <xdr:col>29</xdr:col>
      <xdr:colOff>123825</xdr:colOff>
      <xdr:row>31</xdr:row>
      <xdr:rowOff>0</xdr:rowOff>
    </xdr:to>
    <xdr:pic>
      <xdr:nvPicPr>
        <xdr:cNvPr id="14803" name="Picture 2" descr="5F7F186DA5827F59E040A8C03C2F5EF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085850"/>
          <a:ext cx="6381750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adaten\projekte\Dokumente%20und%20Einstellungen\fje\Lokale%20Einstellungen\Temporary%20Internet%20Files\OLK47\GenA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Multi-String"/>
      <sheetName val="Systemdesign"/>
      <sheetName val="Sunny Boy"/>
      <sheetName val="PV"/>
      <sheetName val="Solar"/>
      <sheetName val="Sprachmod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 t="str">
            <v>Deutsch</v>
          </cell>
          <cell r="D1" t="str">
            <v>english</v>
          </cell>
          <cell r="E1" t="str">
            <v xml:space="preserve">Francais </v>
          </cell>
          <cell r="F1" t="str">
            <v xml:space="preserve">Espanol </v>
          </cell>
          <cell r="G1" t="str">
            <v>Italiano</v>
          </cell>
          <cell r="H1" t="str">
            <v>Nederlands</v>
          </cell>
          <cell r="I1" t="str">
            <v>Català</v>
          </cell>
          <cell r="J1" t="str">
            <v>Magyar</v>
          </cell>
          <cell r="K1" t="str">
            <v>Português</v>
          </cell>
          <cell r="L1" t="str">
            <v>中文</v>
          </cell>
        </row>
        <row r="2">
          <cell r="C2" t="str">
            <v>Sprache</v>
          </cell>
          <cell r="D2" t="str">
            <v>language</v>
          </cell>
          <cell r="E2" t="str">
            <v>Langue</v>
          </cell>
          <cell r="F2" t="str">
            <v>Lengua</v>
          </cell>
          <cell r="G2" t="str">
            <v>lingua</v>
          </cell>
          <cell r="H2" t="str">
            <v>Taal</v>
          </cell>
          <cell r="I2" t="str">
            <v>Llengua</v>
          </cell>
          <cell r="J2" t="str">
            <v>nyelv</v>
          </cell>
          <cell r="K2" t="str">
            <v>Lingua</v>
          </cell>
          <cell r="L2" t="str">
            <v>语言</v>
          </cell>
        </row>
        <row r="4">
          <cell r="C4" t="str">
            <v xml:space="preserve">PV-Generatorauslegung für Stringwechselrichter </v>
          </cell>
          <cell r="D4" t="str">
            <v>PV generator design for string inverters</v>
          </cell>
          <cell r="E4" t="str">
            <v>Conception de la batterie solaire pour onduleurs "string"</v>
          </cell>
          <cell r="F4" t="str">
            <v>Diseño de la planta fotovoltaica para inversores string</v>
          </cell>
          <cell r="G4" t="str">
            <v xml:space="preserve">Dimensionamento generatore FV per inverter modulari </v>
          </cell>
          <cell r="H4" t="str">
            <v>PV-Generator ontwerp voor  Inverters</v>
          </cell>
          <cell r="I4" t="str">
            <v>Disseny de la planta fotovoltaica per onduladors string</v>
          </cell>
          <cell r="J4" t="str">
            <v>PV-generátorterv összekapcsolt inverterekhez</v>
          </cell>
          <cell r="K4" t="str">
            <v>Desenho da planta fotovoltaica para inverores string</v>
          </cell>
          <cell r="L4" t="str">
            <v>输入串接型逆变器光伏发电站设计</v>
          </cell>
        </row>
        <row r="5">
          <cell r="C5" t="str">
            <v>("String": Reihenschaltung von PV-Modulen)</v>
          </cell>
          <cell r="D5" t="str">
            <v xml:space="preserve">("String": serially connected PV modules) </v>
          </cell>
          <cell r="E5" t="str">
            <v>("String": lignes de modules)</v>
          </cell>
          <cell r="F5" t="str">
            <v>("String": Conexión en serie de Módulos FV)</v>
          </cell>
          <cell r="G5" t="str">
            <v>("stringa": moduli in serie)</v>
          </cell>
          <cell r="H5" t="str">
            <v>("String": PV Modules in serie)</v>
          </cell>
          <cell r="I5" t="str">
            <v>("String": mòduls FV connectades en sèrie)</v>
          </cell>
          <cell r="J5" t="str">
            <v>"Összekapcsolt": PV modulok soros csatlakozása</v>
          </cell>
          <cell r="K5" t="str">
            <v>("String": Ligaçāo dos módulos fotovoltáicos em série)</v>
          </cell>
          <cell r="L5" t="str">
            <v>("串接":光电板串行连接)</v>
          </cell>
        </row>
        <row r="6">
          <cell r="C6" t="str">
            <v>Version</v>
          </cell>
          <cell r="D6" t="str">
            <v>version</v>
          </cell>
          <cell r="E6" t="str">
            <v>Version</v>
          </cell>
          <cell r="F6" t="str">
            <v>Versión</v>
          </cell>
          <cell r="G6" t="str">
            <v>versione</v>
          </cell>
          <cell r="H6" t="str">
            <v>Versie</v>
          </cell>
          <cell r="I6" t="str">
            <v>Versió</v>
          </cell>
          <cell r="J6" t="str">
            <v>verzió</v>
          </cell>
          <cell r="K6" t="str">
            <v>Versão</v>
          </cell>
          <cell r="L6" t="str">
            <v>版本</v>
          </cell>
        </row>
        <row r="7">
          <cell r="C7" t="str">
            <v>Anlagenauslegung</v>
          </cell>
          <cell r="D7" t="str">
            <v>PV plant design</v>
          </cell>
          <cell r="E7" t="str">
            <v>Conception de l'installation</v>
          </cell>
          <cell r="F7" t="str">
            <v>Dimensionamiento de la planta</v>
          </cell>
          <cell r="G7" t="str">
            <v>dimensionamento impianto FV</v>
          </cell>
          <cell r="H7" t="str">
            <v>Installatie Ontwerp</v>
          </cell>
          <cell r="I7" t="str">
            <v>Dimensionament de la planta</v>
          </cell>
          <cell r="J7" t="str">
            <v>PV terv</v>
          </cell>
          <cell r="K7" t="str">
            <v>Dimensionamento da planta</v>
          </cell>
          <cell r="L7" t="str">
            <v>光伏发电站设计</v>
          </cell>
        </row>
        <row r="9">
          <cell r="C9" t="str">
            <v>Wechselrichter</v>
          </cell>
          <cell r="D9" t="str">
            <v>grid connected inverter</v>
          </cell>
          <cell r="E9" t="str">
            <v>Onduleur</v>
          </cell>
          <cell r="F9" t="str">
            <v>Inversor</v>
          </cell>
          <cell r="G9" t="str">
            <v>inverter</v>
          </cell>
          <cell r="H9" t="str">
            <v>Inverter</v>
          </cell>
          <cell r="I9" t="str">
            <v>Ondulador</v>
          </cell>
          <cell r="J9" t="str">
            <v>hálózatba visszatöltős inverter</v>
          </cell>
          <cell r="K9" t="str">
            <v>Inversor</v>
          </cell>
          <cell r="L9" t="str">
            <v>并网逆变器</v>
          </cell>
        </row>
        <row r="10">
          <cell r="C10" t="str">
            <v>WR</v>
          </cell>
          <cell r="D10" t="str">
            <v>GCI</v>
          </cell>
          <cell r="E10" t="str">
            <v>Onduleur</v>
          </cell>
          <cell r="F10" t="str">
            <v>Inversor</v>
          </cell>
          <cell r="G10" t="str">
            <v>WR</v>
          </cell>
          <cell r="H10" t="str">
            <v>WR</v>
          </cell>
          <cell r="I10" t="str">
            <v>Ondulador</v>
          </cell>
          <cell r="J10" t="str">
            <v>GCI</v>
          </cell>
          <cell r="K10" t="str">
            <v>Inversor</v>
          </cell>
          <cell r="L10" t="str">
            <v>,逆变器输入</v>
          </cell>
        </row>
        <row r="11">
          <cell r="C11" t="str">
            <v>Typenbezeichnung</v>
          </cell>
          <cell r="D11" t="str">
            <v>type</v>
          </cell>
          <cell r="E11" t="str">
            <v>Type</v>
          </cell>
          <cell r="F11" t="str">
            <v>Tipo</v>
          </cell>
          <cell r="G11" t="str">
            <v>tipo</v>
          </cell>
          <cell r="H11" t="str">
            <v>Type aanduiding</v>
          </cell>
          <cell r="I11" t="str">
            <v>Tipus</v>
          </cell>
          <cell r="J11" t="str">
            <v>típusmegjelölés</v>
          </cell>
          <cell r="K11" t="str">
            <v>Tipo</v>
          </cell>
          <cell r="L11" t="str">
            <v>逆变器型号</v>
          </cell>
        </row>
        <row r="12">
          <cell r="C12" t="str">
            <v>Kurzbez.</v>
          </cell>
          <cell r="D12" t="str">
            <v>short form</v>
          </cell>
          <cell r="E12" t="str">
            <v>Désignation abrégée</v>
          </cell>
          <cell r="F12" t="str">
            <v>Denominación corta</v>
          </cell>
          <cell r="G12" t="str">
            <v>appr.</v>
          </cell>
          <cell r="H12" t="str">
            <v>Korte uitleg</v>
          </cell>
          <cell r="I12" t="str">
            <v>Abreviatura</v>
          </cell>
          <cell r="J12" t="str">
            <v>rövid forma</v>
          </cell>
          <cell r="K12" t="str">
            <v>Abreviatura</v>
          </cell>
          <cell r="L12" t="str">
            <v>缩写形式</v>
          </cell>
        </row>
        <row r="13">
          <cell r="C13" t="str">
            <v>Eingang</v>
          </cell>
          <cell r="D13" t="str">
            <v>input</v>
          </cell>
          <cell r="E13" t="str">
            <v>entrée</v>
          </cell>
          <cell r="F13" t="str">
            <v>entrada</v>
          </cell>
          <cell r="G13" t="str">
            <v>ingresso</v>
          </cell>
          <cell r="H13" t="str">
            <v>Ingang</v>
          </cell>
          <cell r="I13" t="str">
            <v>entrada</v>
          </cell>
          <cell r="J13" t="str">
            <v>bemenet</v>
          </cell>
          <cell r="K13" t="str">
            <v>Entrada</v>
          </cell>
          <cell r="L13" t="str">
            <v>输入</v>
          </cell>
        </row>
        <row r="14">
          <cell r="C14" t="str">
            <v>Eingangsgrößen</v>
          </cell>
          <cell r="D14" t="str">
            <v>inverter input</v>
          </cell>
          <cell r="E14" t="str">
            <v>Variables d'entrée</v>
          </cell>
          <cell r="F14" t="str">
            <v>Variables de entrada</v>
          </cell>
          <cell r="G14" t="str">
            <v>ingresso inverter</v>
          </cell>
          <cell r="H14" t="str">
            <v>Ingangsvariabelen</v>
          </cell>
          <cell r="I14" t="str">
            <v>Variables d'entrada</v>
          </cell>
          <cell r="J14" t="str">
            <v>Inverter bemenet</v>
          </cell>
          <cell r="K14" t="str">
            <v>Valores da entrada</v>
          </cell>
          <cell r="L14" t="str">
            <v>逆变器输入</v>
          </cell>
        </row>
        <row r="15">
          <cell r="C15" t="str">
            <v>max. DC-Leistung</v>
          </cell>
          <cell r="D15" t="str">
            <v>max. DC power</v>
          </cell>
          <cell r="E15" t="str">
            <v>Puissance CC max.</v>
          </cell>
          <cell r="F15" t="str">
            <v xml:space="preserve">Potencia CC máx. </v>
          </cell>
          <cell r="G15" t="str">
            <v>potenza massima DC</v>
          </cell>
          <cell r="H15" t="str">
            <v>Max DC-vermogen</v>
          </cell>
          <cell r="I15" t="str">
            <v xml:space="preserve">Potència CC màx. </v>
          </cell>
          <cell r="J15" t="str">
            <v>max. DC-teljesítmény</v>
          </cell>
          <cell r="K15" t="str">
            <v>Potência máx. da CC</v>
          </cell>
          <cell r="L15" t="str">
            <v>最大直流功率</v>
          </cell>
        </row>
        <row r="16">
          <cell r="C16" t="str">
            <v>Pdc,max</v>
          </cell>
          <cell r="D16" t="str">
            <v>PDC,max</v>
          </cell>
          <cell r="E16" t="str">
            <v>Pcc, max</v>
          </cell>
          <cell r="F16" t="str">
            <v>Pcc, máx</v>
          </cell>
          <cell r="G16" t="str">
            <v>Pdc, max</v>
          </cell>
          <cell r="H16" t="str">
            <v>Pdc,max</v>
          </cell>
          <cell r="I16" t="str">
            <v>Pcc, màx</v>
          </cell>
          <cell r="J16" t="str">
            <v>PDC, max</v>
          </cell>
          <cell r="K16" t="str">
            <v>Pcc, máx.</v>
          </cell>
          <cell r="L16" t="str">
            <v>PDC,max</v>
          </cell>
        </row>
        <row r="17">
          <cell r="C17" t="str">
            <v>PV-Spannungsbereich, MPPT</v>
          </cell>
          <cell r="D17" t="str">
            <v>PV voltage range, MPPT</v>
          </cell>
          <cell r="E17" t="str">
            <v>Plage de tension PV, MPPT</v>
          </cell>
          <cell r="F17" t="str">
            <v>Campo de voltaje FV, MPPT</v>
          </cell>
          <cell r="G17" t="str">
            <v>tensione d'ingresso, MPPT</v>
          </cell>
          <cell r="H17" t="str">
            <v>PV-Voltage bereik MPPT</v>
          </cell>
          <cell r="I17" t="str">
            <v>Rang de tensió FV, MPPT</v>
          </cell>
          <cell r="J17" t="str">
            <v>PV feszültségi tartomány, MPPT</v>
          </cell>
          <cell r="K17" t="str">
            <v xml:space="preserve">Alcançe da tensão fotovoltáica, MPPT </v>
          </cell>
          <cell r="L17" t="str">
            <v>MPP光伏输入电压范围</v>
          </cell>
        </row>
        <row r="18">
          <cell r="C18" t="str">
            <v>Upv</v>
          </cell>
          <cell r="D18" t="str">
            <v>Vpv</v>
          </cell>
          <cell r="E18" t="str">
            <v>Upv</v>
          </cell>
          <cell r="F18" t="str">
            <v>Vfv</v>
          </cell>
          <cell r="G18" t="str">
            <v>Upv</v>
          </cell>
          <cell r="H18" t="str">
            <v>Upv</v>
          </cell>
          <cell r="I18" t="str">
            <v>Upv</v>
          </cell>
          <cell r="J18" t="str">
            <v>Vpv</v>
          </cell>
          <cell r="K18" t="str">
            <v>Vfv</v>
          </cell>
          <cell r="L18" t="str">
            <v>Vpv</v>
          </cell>
        </row>
        <row r="19">
          <cell r="C19" t="str">
            <v>min. DC-Spannung</v>
          </cell>
          <cell r="D19" t="str">
            <v>min. DC voltage</v>
          </cell>
          <cell r="E19" t="str">
            <v>Tension CC min.</v>
          </cell>
          <cell r="F19" t="str">
            <v>Voltaje CC min.</v>
          </cell>
          <cell r="G19" t="str">
            <v>tensione minima DC</v>
          </cell>
          <cell r="H19" t="str">
            <v>Min DC-spanning</v>
          </cell>
          <cell r="I19" t="str">
            <v>Tensió CC mín.</v>
          </cell>
          <cell r="J19" t="str">
            <v>min. DC feszültség</v>
          </cell>
          <cell r="K19" t="str">
            <v>Tensão mín. da CC</v>
          </cell>
          <cell r="L19" t="str">
            <v>最小直流电压</v>
          </cell>
        </row>
        <row r="20">
          <cell r="C20" t="str">
            <v>max. MPP-Spannung</v>
          </cell>
          <cell r="D20" t="str">
            <v>max. MPP voltage</v>
          </cell>
          <cell r="E20" t="str">
            <v>Tension MPP max.</v>
          </cell>
          <cell r="F20" t="str">
            <v>Voltaje MPP máx.</v>
          </cell>
          <cell r="G20" t="str">
            <v>tensione massima MPP</v>
          </cell>
          <cell r="H20" t="str">
            <v>Max MPP-spanning</v>
          </cell>
          <cell r="I20" t="str">
            <v>Tensió MPP màx.</v>
          </cell>
          <cell r="J20" t="str">
            <v>max. MPP feszültség</v>
          </cell>
          <cell r="K20" t="str">
            <v>Tensão máx. do MPP</v>
          </cell>
          <cell r="L20" t="str">
            <v>最大MPP电压</v>
          </cell>
        </row>
        <row r="21">
          <cell r="C21" t="str">
            <v>max. DC-Spannung</v>
          </cell>
          <cell r="D21" t="str">
            <v>max. DC voltage</v>
          </cell>
          <cell r="E21" t="str">
            <v>Tension CC max.</v>
          </cell>
          <cell r="F21" t="str">
            <v>Voltaje CC máx.</v>
          </cell>
          <cell r="G21" t="str">
            <v>tensione massima DC</v>
          </cell>
          <cell r="H21" t="str">
            <v>Max DC-spanning</v>
          </cell>
          <cell r="I21" t="str">
            <v>Tensió CC màx.</v>
          </cell>
          <cell r="J21" t="str">
            <v>max. DC feszültség</v>
          </cell>
          <cell r="K21" t="str">
            <v>Tensão máx. da CC</v>
          </cell>
          <cell r="L21" t="str">
            <v>最大直流电压</v>
          </cell>
        </row>
        <row r="22">
          <cell r="C22" t="str">
            <v>Udc, max</v>
          </cell>
          <cell r="D22" t="str">
            <v>Vdc, max</v>
          </cell>
          <cell r="E22" t="str">
            <v>Ucc, max</v>
          </cell>
          <cell r="F22" t="str">
            <v>Vcc, máx</v>
          </cell>
          <cell r="G22" t="str">
            <v>Udc, max</v>
          </cell>
          <cell r="H22" t="str">
            <v>Udc,max</v>
          </cell>
          <cell r="I22" t="str">
            <v>Ucc, màx</v>
          </cell>
          <cell r="J22" t="str">
            <v>Vdc, max.</v>
          </cell>
          <cell r="K22" t="str">
            <v>Vcc, máx.</v>
          </cell>
          <cell r="L22" t="str">
            <v>Vdc, max</v>
          </cell>
        </row>
        <row r="23">
          <cell r="C23" t="str">
            <v>max. DC-Strom</v>
          </cell>
          <cell r="D23" t="str">
            <v>max. DC current</v>
          </cell>
          <cell r="E23" t="str">
            <v>Courant CC max.</v>
          </cell>
          <cell r="F23" t="str">
            <v>Corriente CC máx.</v>
          </cell>
          <cell r="G23" t="str">
            <v>corrente massima DC</v>
          </cell>
          <cell r="H23" t="str">
            <v>max DC-stroom</v>
          </cell>
          <cell r="I23" t="str">
            <v>Corrent CC màx.</v>
          </cell>
          <cell r="J23" t="str">
            <v>max. DC-áram</v>
          </cell>
          <cell r="K23" t="str">
            <v>Corrente máx. da CC</v>
          </cell>
          <cell r="L23" t="str">
            <v>最大直流电压</v>
          </cell>
        </row>
        <row r="24">
          <cell r="C24" t="str">
            <v>Ipv, max</v>
          </cell>
          <cell r="D24" t="str">
            <v>Ipv, max</v>
          </cell>
          <cell r="E24" t="str">
            <v>Ipv, max</v>
          </cell>
          <cell r="F24" t="str">
            <v>Ifv, máx</v>
          </cell>
          <cell r="G24" t="str">
            <v>Ipv, max</v>
          </cell>
          <cell r="H24" t="str">
            <v>Ipv,max</v>
          </cell>
          <cell r="I24" t="str">
            <v>Ipv, màx</v>
          </cell>
          <cell r="J24" t="str">
            <v>Ipv, max</v>
          </cell>
          <cell r="K24" t="str">
            <v>Ifv, máx.</v>
          </cell>
          <cell r="L24" t="str">
            <v>Ipv, max</v>
          </cell>
        </row>
        <row r="25">
          <cell r="C25" t="str">
            <v>DC-Spannungsrippel</v>
          </cell>
          <cell r="D25" t="str">
            <v>DC voltage ripple</v>
          </cell>
          <cell r="E25" t="str">
            <v>Ripple tension CC</v>
          </cell>
          <cell r="F25" t="str">
            <v>Ripple voltaje CC</v>
          </cell>
          <cell r="G25" t="str">
            <v>ripple DC</v>
          </cell>
          <cell r="H25" t="str">
            <v>DC-Spanningsrimpel</v>
          </cell>
          <cell r="I25" t="str">
            <v>Arrissament tensió CC</v>
          </cell>
          <cell r="J25" t="str">
            <v>DC feszültségi hullám</v>
          </cell>
          <cell r="K25" t="str">
            <v>Ripple voltagem CC</v>
          </cell>
          <cell r="L25" t="str">
            <v>直流电压波动</v>
          </cell>
        </row>
        <row r="26">
          <cell r="C26" t="str">
            <v>Uss</v>
          </cell>
          <cell r="D26" t="str">
            <v>Vss</v>
          </cell>
          <cell r="E26" t="str">
            <v>Uss</v>
          </cell>
          <cell r="F26" t="str">
            <v>Uss</v>
          </cell>
          <cell r="G26" t="str">
            <v>Uss</v>
          </cell>
          <cell r="H26" t="str">
            <v>Uss</v>
          </cell>
          <cell r="I26" t="str">
            <v>Uss</v>
          </cell>
          <cell r="J26" t="str">
            <v>Vss</v>
          </cell>
          <cell r="K26" t="str">
            <v>Uss</v>
          </cell>
          <cell r="L26" t="str">
            <v>Vss</v>
          </cell>
        </row>
        <row r="27">
          <cell r="C27" t="str">
            <v>Empfohlene max. PV-Leistung</v>
          </cell>
          <cell r="D27" t="str">
            <v>suggested max. PV power</v>
          </cell>
          <cell r="E27" t="str">
            <v>Puissance PV max. recommandée</v>
          </cell>
          <cell r="F27" t="str">
            <v xml:space="preserve">Potencia FV máx. recomendada </v>
          </cell>
          <cell r="G27" t="str">
            <v>potenza FV massima consigliata</v>
          </cell>
          <cell r="H27" t="str">
            <v>Aanbevolen Max PV-belasting</v>
          </cell>
          <cell r="I27" t="str">
            <v>Potència FV màx. recomanada</v>
          </cell>
          <cell r="J27" t="str">
            <v>ajánlott max. PV teljesítmény</v>
          </cell>
          <cell r="K27" t="str">
            <v>Potência fotovoltaica máx. recomendada</v>
          </cell>
          <cell r="L27" t="str">
            <v>推荐最大光伏功率</v>
          </cell>
        </row>
        <row r="28">
          <cell r="C28" t="str">
            <v>Ppv</v>
          </cell>
          <cell r="D28" t="str">
            <v>Ppv</v>
          </cell>
          <cell r="E28" t="str">
            <v>Ppv</v>
          </cell>
          <cell r="F28" t="str">
            <v>Pfv</v>
          </cell>
          <cell r="G28" t="str">
            <v>Ppv</v>
          </cell>
          <cell r="H28" t="str">
            <v>Ppv</v>
          </cell>
          <cell r="I28" t="str">
            <v>Ppv</v>
          </cell>
          <cell r="J28" t="str">
            <v>Ppv</v>
          </cell>
          <cell r="K28" t="str">
            <v>Pfv</v>
          </cell>
          <cell r="L28" t="str">
            <v>Ppv</v>
          </cell>
        </row>
        <row r="29">
          <cell r="C29" t="str">
            <v>Modulanzahl in Serie</v>
          </cell>
          <cell r="D29" t="str">
            <v>no. of serial modules</v>
          </cell>
          <cell r="E29" t="str">
            <v>Numéro de modules en série</v>
          </cell>
          <cell r="F29" t="str">
            <v>Número de módulos en serie</v>
          </cell>
          <cell r="G29" t="str">
            <v>numero di moduli in serie</v>
          </cell>
          <cell r="H29" t="str">
            <v>Aantal modules in serie</v>
          </cell>
          <cell r="I29" t="str">
            <v>Nombre de mòduls en sèrie</v>
          </cell>
          <cell r="J29" t="str">
            <v xml:space="preserve">soros modulok száma </v>
          </cell>
          <cell r="K29" t="str">
            <v>Número dos módulos em serié</v>
          </cell>
          <cell r="L29" t="str">
            <v>串接的光电板数量</v>
          </cell>
        </row>
        <row r="30">
          <cell r="C30" t="str">
            <v>Max. Stringanzahl (parallel)</v>
          </cell>
          <cell r="D30" t="str">
            <v>max. no. of parallel strings</v>
          </cell>
          <cell r="E30" t="str">
            <v>Numéro maximum de "strings" parallels</v>
          </cell>
          <cell r="F30" t="str">
            <v>Número máximo de strings (paralelos)</v>
          </cell>
          <cell r="G30" t="str">
            <v>numero massimo di stringhe (parallelo)</v>
          </cell>
          <cell r="H30" t="str">
            <v>Max aantal paralelle strings</v>
          </cell>
          <cell r="I30" t="str">
            <v>Nombre màxim de "strings" paral·lels</v>
          </cell>
          <cell r="J30" t="str">
            <v>max. párhuzamos kötések száma</v>
          </cell>
          <cell r="K30" t="str">
            <v>Número máx. do "String" (paralelos)</v>
          </cell>
          <cell r="L30" t="str">
            <v>最大并列路数</v>
          </cell>
        </row>
        <row r="31">
          <cell r="C31" t="str">
            <v>DC-Trenneinrichtung</v>
          </cell>
          <cell r="D31" t="str">
            <v>DC disconnector</v>
          </cell>
          <cell r="E31" t="str">
            <v>Déconnecteur CC</v>
          </cell>
          <cell r="F31" t="str">
            <v>Unidad segregadora CC</v>
          </cell>
          <cell r="G31" t="str">
            <v>sezionamento DC</v>
          </cell>
          <cell r="H31" t="str">
            <v>D C-Lastscheider</v>
          </cell>
          <cell r="I31" t="str">
            <v>Seccionador CC</v>
          </cell>
          <cell r="J31" t="str">
            <v xml:space="preserve">DC szétkapcsolás </v>
          </cell>
          <cell r="K31" t="str">
            <v>Breaker CC</v>
          </cell>
          <cell r="L31" t="str">
            <v>DC断路器</v>
          </cell>
        </row>
        <row r="32">
          <cell r="C32" t="str">
            <v>Therm. überw. Varistoren</v>
          </cell>
          <cell r="D32" t="str">
            <v>therm. monitored varistors</v>
          </cell>
          <cell r="E32" t="str">
            <v>Varistors à surveillance thermique</v>
          </cell>
          <cell r="F32" t="str">
            <v>Varistores térmicos</v>
          </cell>
          <cell r="G32" t="str">
            <v>varistori controllati termicamente</v>
          </cell>
          <cell r="H32" t="str">
            <v>Thermische beveiligings varistors</v>
          </cell>
          <cell r="I32" t="str">
            <v>Varistors tèrmics</v>
          </cell>
          <cell r="J32" t="str">
            <v>hővel felügyelt varisztorok</v>
          </cell>
          <cell r="K32" t="str">
            <v>Varistores térmicos</v>
          </cell>
          <cell r="L32" t="str">
            <v>热控制式过压保护</v>
          </cell>
        </row>
        <row r="33">
          <cell r="C33" t="str">
            <v>Erdschlussüberwachung</v>
          </cell>
          <cell r="D33" t="str">
            <v>monitoring of earth connection</v>
          </cell>
          <cell r="E33" t="str">
            <v>Surveillance mise à terre</v>
          </cell>
          <cell r="F33" t="str">
            <v>Control de toma de tierra</v>
          </cell>
          <cell r="G33" t="str">
            <v>rivelatore di guasto a terra</v>
          </cell>
          <cell r="H33" t="str">
            <v>Aardsluitings bewaking</v>
          </cell>
          <cell r="I33" t="str">
            <v>Control presa de terra</v>
          </cell>
          <cell r="J33" t="str">
            <v>földzárlat felügyelete</v>
          </cell>
          <cell r="K33" t="str">
            <v>Controlo do contacto com a terra</v>
          </cell>
          <cell r="L33" t="str">
            <v>接地监测</v>
          </cell>
        </row>
        <row r="34">
          <cell r="C34" t="str">
            <v>Verpolungsschutz</v>
          </cell>
          <cell r="D34" t="str">
            <v>polarity reversal protection</v>
          </cell>
          <cell r="E34" t="str">
            <v>Protection de polarisation</v>
          </cell>
          <cell r="F34" t="str">
            <v>Protección de polaridad</v>
          </cell>
          <cell r="G34" t="str">
            <v>protezione contro l'inversione di polaritá</v>
          </cell>
          <cell r="H34" t="str">
            <v>Polariteits beveiliging</v>
          </cell>
          <cell r="I34" t="str">
            <v>Protecció de polaritat</v>
          </cell>
          <cell r="J34" t="str">
            <v>polaritásvédelem</v>
          </cell>
          <cell r="K34" t="str">
            <v>Protecção da Polaridade</v>
          </cell>
          <cell r="L34" t="str">
            <v>错极性保护</v>
          </cell>
        </row>
        <row r="35">
          <cell r="C35" t="str">
            <v>Anzahl der genutzten Eingänge</v>
          </cell>
          <cell r="D35" t="str">
            <v>no. of used inputs</v>
          </cell>
          <cell r="E35" t="str">
            <v>Nombre de entrées utilisée</v>
          </cell>
          <cell r="F35" t="str">
            <v>Número de entradas utilizadas</v>
          </cell>
          <cell r="G35" t="str">
            <v>quantità di utilizzata ingressi</v>
          </cell>
          <cell r="H35" t="str">
            <v>Aantal gebruikte ingangen</v>
          </cell>
          <cell r="I35" t="str">
            <v>Nombre d'entrades utilitzades</v>
          </cell>
          <cell r="J35" t="str">
            <v>az alkalmazott bemenetek száma</v>
          </cell>
          <cell r="K35" t="str">
            <v xml:space="preserve">Número das entradas utilizadas </v>
          </cell>
          <cell r="L35" t="str">
            <v>使用的输入数</v>
          </cell>
        </row>
        <row r="36">
          <cell r="C36" t="str">
            <v>empfohlene min. Spannung</v>
          </cell>
          <cell r="D36" t="str">
            <v>suggested min. voltage</v>
          </cell>
          <cell r="E36" t="str">
            <v>Tension min. recommandée</v>
          </cell>
          <cell r="F36" t="str">
            <v>Voltaje min. recomendado</v>
          </cell>
          <cell r="G36" t="str">
            <v>tensione minima consigliata</v>
          </cell>
          <cell r="H36" t="str">
            <v>Aanbevolen min. spanning</v>
          </cell>
          <cell r="I36" t="str">
            <v>Tensió mín. recomanada</v>
          </cell>
          <cell r="J36" t="str">
            <v>ajánlott min. feszültség</v>
          </cell>
          <cell r="K36" t="str">
            <v>Tensão mín. recomandada</v>
          </cell>
          <cell r="L36" t="str">
            <v>建议的最小电压</v>
          </cell>
        </row>
        <row r="37">
          <cell r="C37" t="str">
            <v>Ausgangsgrößen</v>
          </cell>
          <cell r="D37" t="str">
            <v>output</v>
          </cell>
          <cell r="E37" t="str">
            <v>Variables de sortie</v>
          </cell>
          <cell r="F37" t="str">
            <v>Valores de salida</v>
          </cell>
          <cell r="G37" t="str">
            <v>uscita inverter</v>
          </cell>
          <cell r="H37" t="str">
            <v>Output</v>
          </cell>
          <cell r="I37" t="str">
            <v>Valors de sortida</v>
          </cell>
          <cell r="J37" t="str">
            <v>kimenet</v>
          </cell>
          <cell r="K37" t="str">
            <v>Valores da saída</v>
          </cell>
          <cell r="L37" t="str">
            <v>输出</v>
          </cell>
        </row>
        <row r="38">
          <cell r="C38" t="str">
            <v>max. AC-Leistung</v>
          </cell>
          <cell r="D38" t="str">
            <v>max. AC power</v>
          </cell>
          <cell r="E38" t="str">
            <v>Puissance CA max.</v>
          </cell>
          <cell r="F38" t="str">
            <v>Potencia CA máx.</v>
          </cell>
          <cell r="G38" t="str">
            <v>potenza massima AC</v>
          </cell>
          <cell r="H38" t="str">
            <v>Max AC-vermogen</v>
          </cell>
          <cell r="I38" t="str">
            <v>Potència CA màx.</v>
          </cell>
          <cell r="J38" t="str">
            <v>max. AC teljesítmény</v>
          </cell>
          <cell r="K38" t="str">
            <v>Potência máx. da CA</v>
          </cell>
          <cell r="L38" t="str">
            <v>最大交流功率</v>
          </cell>
        </row>
        <row r="39">
          <cell r="C39" t="str">
            <v>Pac, max</v>
          </cell>
          <cell r="D39" t="str">
            <v>Pac, max</v>
          </cell>
          <cell r="E39" t="str">
            <v>Pca, max</v>
          </cell>
          <cell r="F39" t="str">
            <v>Pca, máx</v>
          </cell>
          <cell r="G39" t="str">
            <v>Pac, max</v>
          </cell>
          <cell r="H39" t="str">
            <v>Pac,max</v>
          </cell>
          <cell r="I39" t="str">
            <v>Pca, màx</v>
          </cell>
          <cell r="J39" t="str">
            <v>Pac, max.</v>
          </cell>
          <cell r="K39" t="str">
            <v>Pca, máx.</v>
          </cell>
          <cell r="L39" t="str">
            <v>Pac, max</v>
          </cell>
        </row>
        <row r="40">
          <cell r="C40" t="str">
            <v>AC-Nennleistung</v>
          </cell>
          <cell r="D40" t="str">
            <v>nominal AC power</v>
          </cell>
          <cell r="E40" t="str">
            <v>Puissance nominale CA</v>
          </cell>
          <cell r="F40" t="str">
            <v>Potencia nominal CA</v>
          </cell>
          <cell r="G40" t="str">
            <v>potenza nominale AC</v>
          </cell>
          <cell r="H40" t="str">
            <v>Nominaal AC-vermogen</v>
          </cell>
          <cell r="I40" t="str">
            <v>Potència nominal CA</v>
          </cell>
          <cell r="J40" t="str">
            <v>névleges AC teljesítmény</v>
          </cell>
          <cell r="K40" t="str">
            <v>Potencial nominal CA</v>
          </cell>
          <cell r="L40" t="str">
            <v>额定交流功率</v>
          </cell>
        </row>
        <row r="41">
          <cell r="C41" t="str">
            <v>Pac, Nenn</v>
          </cell>
          <cell r="D41" t="str">
            <v>Pac, nom</v>
          </cell>
          <cell r="E41" t="str">
            <v>Pca, nom</v>
          </cell>
          <cell r="F41" t="str">
            <v>Pca, nom</v>
          </cell>
          <cell r="G41" t="str">
            <v>Pac, nom</v>
          </cell>
          <cell r="H41" t="str">
            <v>Pac, nominaal</v>
          </cell>
          <cell r="I41" t="str">
            <v>Pca, nom</v>
          </cell>
          <cell r="J41" t="str">
            <v>Pac, névl.</v>
          </cell>
          <cell r="K41" t="str">
            <v>Pca, nominal</v>
          </cell>
          <cell r="L41" t="str">
            <v>Pac, 额定</v>
          </cell>
        </row>
        <row r="42">
          <cell r="C42" t="str">
            <v>Klirrfaktor des Netzstromes bei KUNETZ &lt; 2% und PAC &gt; 0,5 PNenn</v>
          </cell>
          <cell r="D42" t="str">
            <v>THD of AC current at THD voltage &lt;2% and Pac &gt; 0,5 Pnom</v>
          </cell>
          <cell r="E42" t="str">
            <v>Forme de courant, facteur de distortion KUréseau &lt; 2% et Pca &gt; 0,5 Pca nom</v>
          </cell>
          <cell r="F42" t="str">
            <v>Distorción harmónica total KICA (con KUCA &lt; 2% y Pca &gt; 0,5 Pnom)</v>
          </cell>
          <cell r="G42" t="str">
            <v>THD of AC current at THDvoltage &lt;2% and Pac &gt; 0,5 Pnom</v>
          </cell>
          <cell r="H42" t="str">
            <v>Vervormings faktor netvoeding bij KUNETZ &lt; 2% en PAC &gt; PNOM</v>
          </cell>
          <cell r="I42" t="str">
            <v>Distorsió armònica total KICA (amb KUCA &lt; 2% i Pca &gt; 0,5 Pnom)</v>
          </cell>
          <cell r="J42" t="str">
            <v>hálózati zavarás (THD&lt;2% és PAC &gt; Pnom)</v>
          </cell>
          <cell r="K42" t="str">
            <v>Distorção armónica total KICA com KUCA &lt; 2% e</v>
          </cell>
          <cell r="L42" t="str">
            <v>交流电流总谐波率THD(电压总谐波率小于２%，且Pac&gt;0.5Pac.额定)</v>
          </cell>
        </row>
        <row r="43">
          <cell r="C43" t="str">
            <v>min. MPP-Spannung</v>
          </cell>
          <cell r="D43" t="str">
            <v>min. MPP voltage</v>
          </cell>
          <cell r="E43" t="str">
            <v>Tension MPP min.</v>
          </cell>
          <cell r="F43" t="str">
            <v>Voltaje MPP min.</v>
          </cell>
          <cell r="G43" t="str">
            <v>tensione minima MPP</v>
          </cell>
          <cell r="H43" t="str">
            <v>Min MPP-spanning</v>
          </cell>
          <cell r="I43" t="str">
            <v>Tensió MPP mín.</v>
          </cell>
          <cell r="J43" t="str">
            <v>min. MPP feszültség</v>
          </cell>
          <cell r="K43" t="str">
            <v>tensão mín. do MPP</v>
          </cell>
          <cell r="L43" t="str">
            <v>最小MPP电压</v>
          </cell>
        </row>
        <row r="44">
          <cell r="C44" t="str">
            <v>Netzspannung</v>
          </cell>
          <cell r="D44" t="str">
            <v>AC voltage</v>
          </cell>
          <cell r="E44" t="str">
            <v>tension réseau</v>
          </cell>
          <cell r="F44" t="str">
            <v xml:space="preserve">voltaje de red </v>
          </cell>
          <cell r="G44" t="str">
            <v>tensione di rete</v>
          </cell>
          <cell r="H44" t="str">
            <v>Netspanning</v>
          </cell>
          <cell r="I44" t="str">
            <v>Tensió de xarxa</v>
          </cell>
          <cell r="J44" t="str">
            <v>hálózati feszültség</v>
          </cell>
          <cell r="K44" t="str">
            <v>Tensão da rede</v>
          </cell>
          <cell r="L44" t="str">
            <v>交流电压</v>
          </cell>
        </row>
        <row r="45">
          <cell r="C45" t="str">
            <v>Arbeitsbereich, Netzspannung</v>
          </cell>
          <cell r="D45" t="str">
            <v>working range of AC voltage</v>
          </cell>
          <cell r="E45" t="str">
            <v>Plage de travail, tension réseau</v>
          </cell>
          <cell r="F45" t="str">
            <v xml:space="preserve">Campo de trabajo, voltaje de red </v>
          </cell>
          <cell r="G45" t="str">
            <v>range di funzionamento tensione di rete</v>
          </cell>
          <cell r="H45" t="str">
            <v>Werkbereik netspanning</v>
          </cell>
          <cell r="I45" t="str">
            <v>Rang de treball, tensió CA</v>
          </cell>
          <cell r="J45" t="str">
            <v>a hálózati feszültség működési tartománya</v>
          </cell>
          <cell r="K45" t="str">
            <v xml:space="preserve">Campo do trabalho, tensão da rede </v>
          </cell>
          <cell r="L45" t="str">
            <v>交流工作电压范围</v>
          </cell>
        </row>
        <row r="46">
          <cell r="C46" t="str">
            <v>Uac</v>
          </cell>
          <cell r="D46" t="str">
            <v>Vac</v>
          </cell>
          <cell r="E46" t="str">
            <v>Uca</v>
          </cell>
          <cell r="F46" t="str">
            <v>Uca</v>
          </cell>
          <cell r="G46" t="str">
            <v>Uac</v>
          </cell>
          <cell r="H46" t="str">
            <v>Uac</v>
          </cell>
          <cell r="I46" t="str">
            <v>Uca</v>
          </cell>
          <cell r="J46" t="str">
            <v>Vac</v>
          </cell>
          <cell r="K46" t="str">
            <v>Uca</v>
          </cell>
          <cell r="L46" t="str">
            <v>Vac</v>
          </cell>
        </row>
        <row r="47">
          <cell r="C47" t="str">
            <v>Einstellbereich</v>
          </cell>
          <cell r="D47" t="str">
            <v>programmable range</v>
          </cell>
          <cell r="E47" t="str">
            <v>Domaine de réglage</v>
          </cell>
          <cell r="F47" t="str">
            <v>Campo de ajuste</v>
          </cell>
          <cell r="G47" t="str">
            <v>campo variabile</v>
          </cell>
          <cell r="H47" t="str">
            <v>Instellingsbereik</v>
          </cell>
          <cell r="I47" t="str">
            <v>Rang d'ajust</v>
          </cell>
          <cell r="J47" t="str">
            <v>beállítási tartomány</v>
          </cell>
          <cell r="K47" t="str">
            <v>Campo da ajustagem</v>
          </cell>
          <cell r="L47" t="str">
            <v>可编程范围</v>
          </cell>
        </row>
        <row r="48">
          <cell r="C48" t="str">
            <v>Arbeitsbereich, Netzfrequenz</v>
          </cell>
          <cell r="D48" t="str">
            <v>working range of AC frequency</v>
          </cell>
          <cell r="E48" t="str">
            <v>Plage de travail, fréquence réseau</v>
          </cell>
          <cell r="F48" t="str">
            <v xml:space="preserve">Campo de trabajo, frecuencia de red </v>
          </cell>
          <cell r="G48" t="str">
            <v>range di funzionamento frequenza di rete</v>
          </cell>
          <cell r="H48" t="str">
            <v>Werkbereik wissel stroom</v>
          </cell>
          <cell r="I48" t="str">
            <v>Rang de treball, freqüència de xarxa</v>
          </cell>
          <cell r="J48" t="str">
            <v>hálózati frekvencia működési tartománya</v>
          </cell>
          <cell r="K48" t="str">
            <v>Campo do trabalho, frequência da rede</v>
          </cell>
          <cell r="L48" t="str">
            <v>交流频率范围</v>
          </cell>
        </row>
        <row r="49">
          <cell r="C49" t="str">
            <v>Fac</v>
          </cell>
          <cell r="D49" t="str">
            <v>Fac</v>
          </cell>
          <cell r="E49" t="str">
            <v>Fca</v>
          </cell>
          <cell r="F49" t="str">
            <v>Fca</v>
          </cell>
          <cell r="G49" t="str">
            <v>Fac</v>
          </cell>
          <cell r="H49" t="str">
            <v>Fac</v>
          </cell>
          <cell r="I49" t="str">
            <v>Fca</v>
          </cell>
          <cell r="J49" t="str">
            <v>Fac</v>
          </cell>
          <cell r="K49" t="str">
            <v>Fca</v>
          </cell>
          <cell r="L49" t="str">
            <v>Fac</v>
          </cell>
        </row>
        <row r="50">
          <cell r="C50" t="str">
            <v>Phasenverschiebungswinkel</v>
          </cell>
          <cell r="D50" t="str">
            <v>phase displacement</v>
          </cell>
          <cell r="E50" t="str">
            <v>Déphasage</v>
          </cell>
          <cell r="F50" t="str">
            <v>Ángulo de desplazamiento de fase</v>
          </cell>
          <cell r="G50" t="str">
            <v>sfasamento</v>
          </cell>
          <cell r="H50" t="str">
            <v>Fase verschuivingshoek</v>
          </cell>
          <cell r="I50" t="str">
            <v>Desfasament</v>
          </cell>
          <cell r="J50" t="str">
            <v>fáziseltolás</v>
          </cell>
          <cell r="K50" t="str">
            <v>Ângulo do desfasamento</v>
          </cell>
          <cell r="L50" t="str">
            <v>相位漂移</v>
          </cell>
        </row>
        <row r="51">
          <cell r="C51" t="str">
            <v>neu</v>
          </cell>
          <cell r="D51" t="str">
            <v>new</v>
          </cell>
          <cell r="E51" t="str">
            <v>neuve</v>
          </cell>
          <cell r="F51" t="str">
            <v>new</v>
          </cell>
          <cell r="G51" t="str">
            <v>new</v>
          </cell>
          <cell r="H51" t="str">
            <v>new</v>
          </cell>
          <cell r="I51" t="str">
            <v>new</v>
          </cell>
          <cell r="J51" t="str">
            <v>new</v>
          </cell>
          <cell r="K51" t="str">
            <v>new</v>
          </cell>
        </row>
        <row r="52">
          <cell r="C52" t="str">
            <v>stabilisiert</v>
          </cell>
          <cell r="D52" t="str">
            <v>stabilized</v>
          </cell>
          <cell r="E52" t="str">
            <v>stabilized</v>
          </cell>
          <cell r="F52" t="str">
            <v>stabilized</v>
          </cell>
          <cell r="G52" t="str">
            <v>stabilized</v>
          </cell>
          <cell r="H52" t="str">
            <v>stabilized</v>
          </cell>
          <cell r="I52" t="str">
            <v>stabilized</v>
          </cell>
          <cell r="J52" t="str">
            <v>stabilized</v>
          </cell>
          <cell r="K52" t="str">
            <v>stabilized</v>
          </cell>
        </row>
        <row r="53">
          <cell r="C53" t="str">
            <v>Kurzschlußfestigkeit</v>
          </cell>
          <cell r="D53" t="str">
            <v>short current immunity</v>
          </cell>
          <cell r="E53" t="str">
            <v>Endurance de court-circuit</v>
          </cell>
          <cell r="F53" t="str">
            <v>Resistencia a cortocircuito</v>
          </cell>
          <cell r="G53" t="str">
            <v>resistenza ai corto circuiti</v>
          </cell>
          <cell r="H53" t="str">
            <v>Kortsluitvastheid</v>
          </cell>
          <cell r="I53" t="str">
            <v>Protecció a curt circuit</v>
          </cell>
          <cell r="J53" t="str">
            <v>rövidzárlatvédelem</v>
          </cell>
          <cell r="K53" t="str">
            <v>Resistência a curto-circuito</v>
          </cell>
          <cell r="L53" t="str">
            <v>短路电流</v>
          </cell>
        </row>
        <row r="54">
          <cell r="C54" t="str">
            <v>Wirkungsgrad</v>
          </cell>
          <cell r="D54" t="str">
            <v>effectivity</v>
          </cell>
          <cell r="E54" t="str">
            <v>Rendement</v>
          </cell>
          <cell r="F54" t="str">
            <v>Eficiencia</v>
          </cell>
          <cell r="G54" t="str">
            <v>rendimento</v>
          </cell>
          <cell r="H54" t="str">
            <v>Efficientie</v>
          </cell>
          <cell r="I54" t="str">
            <v>Rendiment</v>
          </cell>
          <cell r="J54" t="str">
            <v>hatásfok</v>
          </cell>
          <cell r="K54" t="str">
            <v>Rendimento</v>
          </cell>
          <cell r="L54" t="str">
            <v>有效性</v>
          </cell>
        </row>
        <row r="55">
          <cell r="C55" t="str">
            <v>Max. Wirkungsgrad</v>
          </cell>
          <cell r="D55" t="str">
            <v>max. efficiency</v>
          </cell>
          <cell r="E55" t="str">
            <v>Rendement max.</v>
          </cell>
          <cell r="F55" t="str">
            <v>Eficiencia máx.</v>
          </cell>
          <cell r="G55" t="str">
            <v>massimo rendimento</v>
          </cell>
          <cell r="H55" t="str">
            <v>Max. Efficientie</v>
          </cell>
          <cell r="I55" t="str">
            <v>Rendiment màx.</v>
          </cell>
          <cell r="J55" t="str">
            <v>max. hatásfok</v>
          </cell>
          <cell r="K55" t="str">
            <v>Rendimento máx.</v>
          </cell>
          <cell r="L55" t="str">
            <v>最大交流</v>
          </cell>
        </row>
        <row r="56">
          <cell r="C56" t="str">
            <v>stabil</v>
          </cell>
          <cell r="D56" t="str">
            <v>fixed</v>
          </cell>
          <cell r="E56" t="str">
            <v>stable</v>
          </cell>
          <cell r="F56" t="str">
            <v>fixed</v>
          </cell>
          <cell r="G56" t="str">
            <v>fixed</v>
          </cell>
          <cell r="H56" t="str">
            <v>fixed</v>
          </cell>
          <cell r="I56" t="str">
            <v>fixed</v>
          </cell>
          <cell r="J56" t="str">
            <v>fixed</v>
          </cell>
          <cell r="K56" t="str">
            <v>fixed</v>
          </cell>
        </row>
        <row r="57">
          <cell r="C57" t="str">
            <v>Wirkungsgrad, europ. gewichtet</v>
          </cell>
          <cell r="D57" t="str">
            <v>efficiency, european related</v>
          </cell>
          <cell r="E57" t="str">
            <v>Rendement, pondération européenne</v>
          </cell>
          <cell r="F57" t="str">
            <v xml:space="preserve">Eficiencia, ponderación europea </v>
          </cell>
          <cell r="G57" t="str">
            <v>rendimento, european related</v>
          </cell>
          <cell r="H57" t="str">
            <v>Efficientie europees gemiddelde</v>
          </cell>
          <cell r="I57" t="str">
            <v>Rendiment, ponderació europea</v>
          </cell>
          <cell r="J57" t="str">
            <v>hatásfok, európai szabvány szerint</v>
          </cell>
          <cell r="K57" t="str">
            <v>Rendimento regulado por europeu</v>
          </cell>
          <cell r="L57" t="str">
            <v>效率，适用于欧洲</v>
          </cell>
        </row>
        <row r="58">
          <cell r="C58" t="str">
            <v>Alterung</v>
          </cell>
          <cell r="D58" t="str">
            <v>ageing</v>
          </cell>
          <cell r="E58" t="str">
            <v>vieillissement</v>
          </cell>
          <cell r="F58" t="str">
            <v>ageing</v>
          </cell>
          <cell r="G58" t="str">
            <v>ageing</v>
          </cell>
          <cell r="H58" t="str">
            <v>ageing</v>
          </cell>
          <cell r="I58" t="str">
            <v>ageing</v>
          </cell>
          <cell r="J58" t="str">
            <v>ageing</v>
          </cell>
          <cell r="K58" t="str">
            <v>ageing</v>
          </cell>
        </row>
        <row r="59">
          <cell r="C59" t="str">
            <v>Leistungsaufnahme</v>
          </cell>
          <cell r="D59" t="str">
            <v>consumption</v>
          </cell>
          <cell r="E59" t="str">
            <v>Consommation</v>
          </cell>
          <cell r="F59" t="str">
            <v>Consumo</v>
          </cell>
          <cell r="G59" t="str">
            <v>assorbimento</v>
          </cell>
          <cell r="H59" t="str">
            <v>Stroomverbruik</v>
          </cell>
          <cell r="I59" t="str">
            <v>Consum</v>
          </cell>
          <cell r="J59" t="str">
            <v>teljesitmény felvétel</v>
          </cell>
          <cell r="K59" t="str">
            <v>Consumo</v>
          </cell>
          <cell r="L59" t="str">
            <v>损耗</v>
          </cell>
        </row>
        <row r="60">
          <cell r="C60" t="str">
            <v>Eigenverbrauch bei Betrieb</v>
          </cell>
          <cell r="D60" t="str">
            <v>consumption at operation</v>
          </cell>
          <cell r="E60" t="str">
            <v>Consommation propre en opération</v>
          </cell>
          <cell r="F60" t="str">
            <v>Autoconsumo en funcionamiento</v>
          </cell>
          <cell r="G60" t="str">
            <v>consumo proprio in servizio</v>
          </cell>
          <cell r="H60" t="str">
            <v>Stroomverbruik Belast</v>
          </cell>
          <cell r="I60" t="str">
            <v>Autoconsum en operació</v>
          </cell>
          <cell r="J60" t="str">
            <v>üzemi fogyasztás</v>
          </cell>
          <cell r="K60" t="str">
            <v>Consumo próprio em funcionamento</v>
          </cell>
          <cell r="L60" t="str">
            <v>运行时损耗</v>
          </cell>
        </row>
        <row r="61">
          <cell r="C61" t="str">
            <v>Eigenverbrauch im Nachtbetrieb</v>
          </cell>
          <cell r="D61" t="str">
            <v>consumption at night</v>
          </cell>
          <cell r="E61" t="str">
            <v>Consommation propre pendant la nuit</v>
          </cell>
          <cell r="F61" t="str">
            <v>Autoconsumo durante la noche</v>
          </cell>
          <cell r="G61" t="str">
            <v>consumo proprio in funzionameno notturno</v>
          </cell>
          <cell r="H61" t="str">
            <v>Stroomverbruik bij nacht</v>
          </cell>
          <cell r="I61" t="str">
            <v>Autoconsum nocturn</v>
          </cell>
          <cell r="J61" t="str">
            <v>éjszakai fogyasztás</v>
          </cell>
          <cell r="K61" t="str">
            <v>consumo próprio em funcionamento durante a noite</v>
          </cell>
          <cell r="L61" t="str">
            <v>夜晚时损耗</v>
          </cell>
        </row>
        <row r="62">
          <cell r="C62" t="str">
            <v>Normen</v>
          </cell>
          <cell r="D62" t="str">
            <v>standards</v>
          </cell>
          <cell r="E62" t="str">
            <v>Normes</v>
          </cell>
          <cell r="F62" t="str">
            <v>Normas</v>
          </cell>
          <cell r="G62" t="str">
            <v>normative</v>
          </cell>
          <cell r="H62" t="str">
            <v>Normen</v>
          </cell>
          <cell r="I62" t="str">
            <v>Normes</v>
          </cell>
          <cell r="J62" t="str">
            <v>szabványok</v>
          </cell>
          <cell r="K62" t="str">
            <v>Normas</v>
          </cell>
          <cell r="L62" t="str">
            <v>标准</v>
          </cell>
        </row>
        <row r="63">
          <cell r="C63" t="str">
            <v>EMV</v>
          </cell>
          <cell r="D63" t="str">
            <v>EMC</v>
          </cell>
          <cell r="E63" t="str">
            <v>Compatibilité électromagnétique CEM</v>
          </cell>
          <cell r="F63" t="str">
            <v>Compatibilidad electromagnética CEM</v>
          </cell>
          <cell r="G63" t="str">
            <v>compatibilitá elettromagnetica EMC</v>
          </cell>
          <cell r="H63" t="str">
            <v>EMK</v>
          </cell>
          <cell r="I63" t="str">
            <v>Comptabilitat electromagnètica CEM</v>
          </cell>
          <cell r="J63" t="str">
            <v>EMC</v>
          </cell>
          <cell r="K63" t="str">
            <v>CEM</v>
          </cell>
          <cell r="L63" t="str">
            <v>EMC</v>
          </cell>
        </row>
        <row r="64">
          <cell r="C64" t="str">
            <v>Netzrückwirkungen</v>
          </cell>
          <cell r="D64" t="str">
            <v>system pertubation</v>
          </cell>
          <cell r="E64" t="str">
            <v>Impédance réseau</v>
          </cell>
          <cell r="F64" t="str">
            <v>Conformidad red</v>
          </cell>
          <cell r="G64" t="str">
            <v>armoniche</v>
          </cell>
          <cell r="H64" t="str">
            <v>Netvervuiling</v>
          </cell>
          <cell r="I64" t="str">
            <v>Conformitat xarxa</v>
          </cell>
          <cell r="J64" t="str">
            <v>hálózati visszahatások</v>
          </cell>
          <cell r="K64" t="str">
            <v>Reação da rede</v>
          </cell>
          <cell r="L64" t="str">
            <v>电网系统干扰</v>
          </cell>
        </row>
        <row r="65">
          <cell r="C65" t="str">
            <v>Netzüberwachung</v>
          </cell>
          <cell r="D65" t="str">
            <v>grid monitoring</v>
          </cell>
          <cell r="E65" t="str">
            <v>Surveillance de réseau</v>
          </cell>
          <cell r="F65" t="str">
            <v>Control de la red</v>
          </cell>
          <cell r="G65" t="str">
            <v>controllo rete</v>
          </cell>
          <cell r="H65" t="str">
            <v>Netbewaking</v>
          </cell>
          <cell r="I65" t="str">
            <v>Control de xarxa</v>
          </cell>
          <cell r="J65" t="str">
            <v>hálózati felügyelet</v>
          </cell>
          <cell r="K65" t="str">
            <v>Controlo da rede</v>
          </cell>
          <cell r="L65" t="str">
            <v>电网监测</v>
          </cell>
        </row>
        <row r="66">
          <cell r="C66" t="str">
            <v>Niederspannungsrichtlinie</v>
          </cell>
          <cell r="E66" t="str">
            <v>Directive basse tensión</v>
          </cell>
          <cell r="F66" t="str">
            <v xml:space="preserve">Directiva de baja tensión </v>
          </cell>
          <cell r="G66" t="str">
            <v>direttiva di bassa tensione</v>
          </cell>
          <cell r="H66" t="str">
            <v>Laagspanningsrichtlijn</v>
          </cell>
          <cell r="I66" t="str">
            <v>Directiva de baixa tensió</v>
          </cell>
          <cell r="J66" t="str">
            <v>kisfeszültségi irányvonal</v>
          </cell>
          <cell r="K66" t="str">
            <v xml:space="preserve">Directiva da baixa tensão </v>
          </cell>
        </row>
        <row r="67">
          <cell r="C67" t="str">
            <v>Schutzart nach DIN 40050/IEC 529</v>
          </cell>
          <cell r="D67" t="str">
            <v>protection class using DIN 40050/IEC 529</v>
          </cell>
          <cell r="E67" t="str">
            <v>Degré de protection selon DIN 40050/IEC 529</v>
          </cell>
          <cell r="F67" t="str">
            <v>Tipo de protección según DIN 40050/IEC 529</v>
          </cell>
          <cell r="G67" t="str">
            <v>grado di protezione secondo DIN 40050/IEC 529</v>
          </cell>
          <cell r="H67" t="str">
            <v>Veiligheidsklasse DIN 40050/IEC 529</v>
          </cell>
          <cell r="I67" t="str">
            <v>Protecció interna d'acord a DIN 40050/IEC 529</v>
          </cell>
          <cell r="J67" t="str">
            <v>DIN 40050/IEC 529 típusú védelem</v>
          </cell>
          <cell r="K67" t="str">
            <v>Tipo da protecção seguinte DIN 40050/IEC 529</v>
          </cell>
          <cell r="L67" t="str">
            <v>保护等级，采用DIN40050/IEC529</v>
          </cell>
        </row>
        <row r="68">
          <cell r="C68" t="str">
            <v>reduzierter</v>
          </cell>
          <cell r="D68" t="str">
            <v>reduced</v>
          </cell>
          <cell r="E68" t="str">
            <v>réduit</v>
          </cell>
          <cell r="F68" t="str">
            <v>reduced</v>
          </cell>
          <cell r="G68" t="str">
            <v>reduced</v>
          </cell>
          <cell r="H68" t="str">
            <v>reduced</v>
          </cell>
          <cell r="I68" t="str">
            <v>reduced</v>
          </cell>
          <cell r="J68" t="str">
            <v>reduced</v>
          </cell>
          <cell r="K68" t="str">
            <v>reduced</v>
          </cell>
        </row>
        <row r="69">
          <cell r="C69" t="str">
            <v>Mechanische Größen</v>
          </cell>
          <cell r="D69" t="str">
            <v>mechanical characteristic</v>
          </cell>
          <cell r="E69" t="str">
            <v>Dimensions mécaniques</v>
          </cell>
          <cell r="F69" t="str">
            <v>Dimensiones mecánicas</v>
          </cell>
          <cell r="G69" t="str">
            <v>dati meccanici</v>
          </cell>
          <cell r="H69" t="str">
            <v>Mechanische Karakteristieken</v>
          </cell>
          <cell r="I69" t="str">
            <v>Dimensions i pes</v>
          </cell>
          <cell r="J69" t="str">
            <v>mechanikai adatok</v>
          </cell>
          <cell r="K69" t="str">
            <v>Dimensões mecanicas</v>
          </cell>
          <cell r="L69" t="str">
            <v>机械性能参数</v>
          </cell>
        </row>
        <row r="70">
          <cell r="C70" t="str">
            <v xml:space="preserve">Maße </v>
          </cell>
          <cell r="D70" t="str">
            <v>dimensions</v>
          </cell>
          <cell r="E70" t="str">
            <v>Encombrement</v>
          </cell>
          <cell r="F70" t="str">
            <v>Dimensiones</v>
          </cell>
          <cell r="G70" t="str">
            <v>dimensioni</v>
          </cell>
          <cell r="H70" t="str">
            <v>Maat</v>
          </cell>
          <cell r="I70" t="str">
            <v>Dimensions</v>
          </cell>
          <cell r="J70" t="str">
            <v>kiterjedések</v>
          </cell>
          <cell r="K70" t="str">
            <v xml:space="preserve">Dimensões </v>
          </cell>
          <cell r="L70" t="str">
            <v>尺寸</v>
          </cell>
        </row>
        <row r="71">
          <cell r="C71" t="str">
            <v>Breite</v>
          </cell>
          <cell r="D71" t="str">
            <v>width</v>
          </cell>
          <cell r="E71" t="str">
            <v>Largeur</v>
          </cell>
          <cell r="F71" t="str">
            <v>Ancho</v>
          </cell>
          <cell r="G71" t="str">
            <v>larghezza</v>
          </cell>
          <cell r="H71" t="str">
            <v>Breedte</v>
          </cell>
          <cell r="I71" t="str">
            <v>Ample</v>
          </cell>
          <cell r="J71" t="str">
            <v>szélesség</v>
          </cell>
          <cell r="K71" t="str">
            <v>Largura</v>
          </cell>
          <cell r="L71" t="str">
            <v>宽</v>
          </cell>
        </row>
        <row r="72">
          <cell r="C72" t="str">
            <v>Höhe</v>
          </cell>
          <cell r="D72" t="str">
            <v>height</v>
          </cell>
          <cell r="E72" t="str">
            <v>Hauteur</v>
          </cell>
          <cell r="F72" t="str">
            <v>Alto</v>
          </cell>
          <cell r="G72" t="str">
            <v>altezza</v>
          </cell>
          <cell r="H72" t="str">
            <v>Hoogte</v>
          </cell>
          <cell r="I72" t="str">
            <v>Alt</v>
          </cell>
          <cell r="J72" t="str">
            <v>magasság</v>
          </cell>
          <cell r="K72" t="str">
            <v>Altura</v>
          </cell>
          <cell r="L72" t="str">
            <v>高</v>
          </cell>
        </row>
        <row r="73">
          <cell r="C73" t="str">
            <v>Tiefe</v>
          </cell>
          <cell r="D73" t="str">
            <v>depth</v>
          </cell>
          <cell r="E73" t="str">
            <v>Longueur</v>
          </cell>
          <cell r="F73" t="str">
            <v>Fondo</v>
          </cell>
          <cell r="G73" t="str">
            <v>profonditá</v>
          </cell>
          <cell r="H73" t="str">
            <v>Diepte</v>
          </cell>
          <cell r="I73" t="str">
            <v>Fons</v>
          </cell>
          <cell r="J73" t="str">
            <v>mélység</v>
          </cell>
          <cell r="K73" t="str">
            <v>Profundidade</v>
          </cell>
          <cell r="L73" t="str">
            <v>长</v>
          </cell>
        </row>
        <row r="74">
          <cell r="C74" t="str">
            <v>Gewicht</v>
          </cell>
          <cell r="D74" t="str">
            <v>weight</v>
          </cell>
          <cell r="E74" t="str">
            <v>Poids</v>
          </cell>
          <cell r="F74" t="str">
            <v>Peso</v>
          </cell>
          <cell r="G74" t="str">
            <v>peso</v>
          </cell>
          <cell r="H74" t="str">
            <v>Gewicht</v>
          </cell>
          <cell r="I74" t="str">
            <v>Pes</v>
          </cell>
          <cell r="J74" t="str">
            <v>súly</v>
          </cell>
          <cell r="K74" t="str">
            <v>Peso</v>
          </cell>
          <cell r="L74" t="str">
            <v>重量</v>
          </cell>
        </row>
        <row r="75">
          <cell r="C75" t="str">
            <v>Umgebungsbedingungen</v>
          </cell>
          <cell r="D75" t="str">
            <v>ambient conditions</v>
          </cell>
          <cell r="E75" t="str">
            <v>Conditions ambiantes</v>
          </cell>
          <cell r="F75" t="str">
            <v>Condiciones ambientales</v>
          </cell>
          <cell r="G75" t="str">
            <v>condizioni di lavoro</v>
          </cell>
          <cell r="H75" t="str">
            <v>Omgevingsvoorwaarden</v>
          </cell>
          <cell r="I75" t="str">
            <v>Condicions ambientals</v>
          </cell>
          <cell r="J75" t="str">
            <v>környezeti feltételek</v>
          </cell>
          <cell r="K75" t="str">
            <v>Condições ambientais</v>
          </cell>
          <cell r="L75" t="str">
            <v>环境条件</v>
          </cell>
        </row>
        <row r="76">
          <cell r="C76" t="str">
            <v>Zulässige Umgebungstemperatur</v>
          </cell>
          <cell r="D76" t="str">
            <v>allowed ambient temperature</v>
          </cell>
          <cell r="E76" t="str">
            <v>Température ambiante admissible</v>
          </cell>
          <cell r="F76" t="str">
            <v>Temperatura ambiente tolerable</v>
          </cell>
          <cell r="G76" t="str">
            <v>temperatura d'ambiente ammissibile</v>
          </cell>
          <cell r="H76" t="str">
            <v>Toegestane omgevingstemperatuur</v>
          </cell>
          <cell r="I76" t="str">
            <v>Temperatura ambient admissible</v>
          </cell>
          <cell r="J76" t="str">
            <v>megengedhető környezeti hőmérséklet</v>
          </cell>
          <cell r="K76" t="str">
            <v>Temperatura ambiente admissível</v>
          </cell>
          <cell r="L76" t="str">
            <v>允许环境温度</v>
          </cell>
        </row>
        <row r="77">
          <cell r="C77" t="str">
            <v>Luftfeuchte, rel. (zulässig)</v>
          </cell>
          <cell r="D77" t="str">
            <v>allowed rel. humidity</v>
          </cell>
          <cell r="E77" t="str">
            <v>Humidité relative (admissible)</v>
          </cell>
          <cell r="F77" t="str">
            <v>Humedad relativa (tolerable)</v>
          </cell>
          <cell r="G77" t="str">
            <v>umiditá, relativa (ammissibile)</v>
          </cell>
          <cell r="H77" t="str">
            <v>Toegestane luchtvochtigheid</v>
          </cell>
          <cell r="I77" t="str">
            <v>Humitat relativa (admissible)</v>
          </cell>
          <cell r="J77" t="str">
            <v>megengedhető rel. páratartalom</v>
          </cell>
          <cell r="K77" t="str">
            <v>Humidade relativa</v>
          </cell>
          <cell r="L77" t="str">
            <v>允许相对湿度</v>
          </cell>
        </row>
        <row r="78">
          <cell r="C78" t="str">
            <v>Max. Netzspannung</v>
          </cell>
          <cell r="D78" t="str">
            <v>max. AC voltage</v>
          </cell>
          <cell r="E78" t="str">
            <v>tension réseau max.</v>
          </cell>
          <cell r="F78" t="str">
            <v>voltaje de red máx.</v>
          </cell>
          <cell r="G78" t="str">
            <v>massimo tensione di rete</v>
          </cell>
          <cell r="H78" t="str">
            <v>Max. Netspanning</v>
          </cell>
          <cell r="I78" t="str">
            <v>Tensió de xarxa màx.</v>
          </cell>
          <cell r="J78" t="str">
            <v>max. hálózati feszültség</v>
          </cell>
          <cell r="K78" t="str">
            <v>Tensão da rede máx.</v>
          </cell>
          <cell r="L78" t="str">
            <v>最大交流电压</v>
          </cell>
        </row>
        <row r="79">
          <cell r="C79" t="str">
            <v>(MPP: Punkt maximaler Leistung)</v>
          </cell>
          <cell r="D79" t="str">
            <v>(MPP: maximum power point)</v>
          </cell>
          <cell r="E79" t="str">
            <v>(MPP: point de puissance maximum)</v>
          </cell>
          <cell r="F79" t="str">
            <v>(MPP: punto de potencia máxima)</v>
          </cell>
          <cell r="G79" t="str">
            <v>(MPP: punto potenza massima)</v>
          </cell>
          <cell r="H79" t="str">
            <v>(MPP: maximum power point)</v>
          </cell>
          <cell r="I79" t="str">
            <v>(MPP: Punt de potència màxima)</v>
          </cell>
          <cell r="J79" t="str">
            <v>(MPP: maximális teljesítménypont)</v>
          </cell>
          <cell r="K79" t="str">
            <v>(MPP: ponto da potência máx. )</v>
          </cell>
          <cell r="L79" t="str">
            <v>(MPP: 最大功率点)</v>
          </cell>
        </row>
        <row r="80">
          <cell r="C80" t="str">
            <v>PV-Generator</v>
          </cell>
          <cell r="D80" t="str">
            <v>PV generator</v>
          </cell>
          <cell r="E80" t="str">
            <v>Installation solaire</v>
          </cell>
          <cell r="F80" t="str">
            <v>Generador FV</v>
          </cell>
          <cell r="G80" t="str">
            <v>generatore FV</v>
          </cell>
          <cell r="H80" t="str">
            <v>PV Installatie</v>
          </cell>
          <cell r="I80" t="str">
            <v>Generador FV</v>
          </cell>
          <cell r="J80" t="str">
            <v>PV generátor</v>
          </cell>
          <cell r="K80" t="str">
            <v>Gerador FV</v>
          </cell>
          <cell r="L80" t="str">
            <v>光电板组件</v>
          </cell>
        </row>
        <row r="81">
          <cell r="C81" t="str">
            <v>PV</v>
          </cell>
          <cell r="D81" t="str">
            <v>PV</v>
          </cell>
          <cell r="E81" t="str">
            <v>PV</v>
          </cell>
          <cell r="F81" t="str">
            <v>FV</v>
          </cell>
          <cell r="G81" t="str">
            <v>FV</v>
          </cell>
          <cell r="H81" t="str">
            <v>PV</v>
          </cell>
          <cell r="I81" t="str">
            <v>FV</v>
          </cell>
          <cell r="J81" t="str">
            <v>PV</v>
          </cell>
          <cell r="K81" t="str">
            <v>FV</v>
          </cell>
          <cell r="L81" t="str">
            <v>PV</v>
          </cell>
        </row>
        <row r="82">
          <cell r="C82" t="str">
            <v>Modultyp</v>
          </cell>
          <cell r="D82" t="str">
            <v>type of module</v>
          </cell>
          <cell r="E82" t="str">
            <v>Type de module</v>
          </cell>
          <cell r="F82" t="str">
            <v>Tipo de módulo</v>
          </cell>
          <cell r="G82" t="str">
            <v>tipo del modulo</v>
          </cell>
          <cell r="H82" t="str">
            <v>Module type</v>
          </cell>
          <cell r="I82" t="str">
            <v>Tipus de mòdul</v>
          </cell>
          <cell r="J82" t="str">
            <v>modultípus</v>
          </cell>
          <cell r="K82" t="str">
            <v>Tipo de módulo</v>
          </cell>
          <cell r="L82" t="str">
            <v>光电板型号</v>
          </cell>
        </row>
        <row r="83">
          <cell r="C83" t="str">
            <v>Hersteller</v>
          </cell>
          <cell r="D83" t="str">
            <v>manufacturer</v>
          </cell>
          <cell r="E83" t="str">
            <v>Producteur</v>
          </cell>
          <cell r="F83" t="str">
            <v>Productor</v>
          </cell>
          <cell r="G83" t="str">
            <v>produttore</v>
          </cell>
          <cell r="H83" t="str">
            <v>Producent</v>
          </cell>
          <cell r="I83" t="str">
            <v>Fabricant</v>
          </cell>
          <cell r="J83" t="str">
            <v>gyártó</v>
          </cell>
          <cell r="K83" t="str">
            <v>produtor</v>
          </cell>
          <cell r="L83" t="str">
            <v>生产厂</v>
          </cell>
        </row>
        <row r="84">
          <cell r="C84" t="str">
            <v>Nennleistung</v>
          </cell>
          <cell r="D84" t="str">
            <v>nominal power</v>
          </cell>
          <cell r="E84" t="str">
            <v>Puissance nominale</v>
          </cell>
          <cell r="F84" t="str">
            <v>Potencia nominal</v>
          </cell>
          <cell r="G84" t="str">
            <v>potenza nominale</v>
          </cell>
          <cell r="H84" t="str">
            <v>Nominale belasting</v>
          </cell>
          <cell r="I84" t="str">
            <v>Potència nominal</v>
          </cell>
          <cell r="J84" t="str">
            <v>névleges teljesítmény</v>
          </cell>
          <cell r="K84" t="str">
            <v>Potência nominal</v>
          </cell>
          <cell r="L84" t="str">
            <v>额定功率</v>
          </cell>
        </row>
        <row r="85">
          <cell r="C85" t="str">
            <v>MPP-Spannung</v>
          </cell>
          <cell r="D85" t="str">
            <v>MPP voltage</v>
          </cell>
          <cell r="E85" t="str">
            <v>Tension MPP</v>
          </cell>
          <cell r="F85" t="str">
            <v>Voltaje MPP</v>
          </cell>
          <cell r="G85" t="str">
            <v>tensione MPP</v>
          </cell>
          <cell r="H85" t="str">
            <v>MPP-spanning</v>
          </cell>
          <cell r="I85" t="str">
            <v>Tensió MPP</v>
          </cell>
          <cell r="J85" t="str">
            <v>MPP feszültség</v>
          </cell>
          <cell r="K85" t="str">
            <v>Tensão MPP</v>
          </cell>
          <cell r="L85" t="str">
            <v>MPP电压</v>
          </cell>
        </row>
        <row r="86">
          <cell r="C86" t="str">
            <v>MPP-Spannung bei</v>
          </cell>
          <cell r="D86" t="str">
            <v>MPP voltage at</v>
          </cell>
          <cell r="E86" t="str">
            <v>Tension MPP avec</v>
          </cell>
          <cell r="F86" t="str">
            <v>Voltaje MPP con</v>
          </cell>
          <cell r="G86" t="str">
            <v>tensione MPP a</v>
          </cell>
          <cell r="H86" t="str">
            <v>MPP_spanning bij</v>
          </cell>
          <cell r="I86" t="str">
            <v>Tensió MPP amb</v>
          </cell>
          <cell r="J86" t="str">
            <v>MPP feszültség …-nál</v>
          </cell>
          <cell r="K86" t="str">
            <v>Tensão MPP com</v>
          </cell>
          <cell r="L86" t="str">
            <v>MPP电压,当</v>
          </cell>
        </row>
        <row r="87">
          <cell r="C87" t="str">
            <v>Leerlaufspannung</v>
          </cell>
          <cell r="D87" t="str">
            <v>open circuit voltage</v>
          </cell>
          <cell r="E87" t="str">
            <v>Tension à circuit ouvert</v>
          </cell>
          <cell r="F87" t="str">
            <v>Voltaje en vacío</v>
          </cell>
          <cell r="G87" t="str">
            <v>tensione a vuoto</v>
          </cell>
          <cell r="H87" t="str">
            <v>Open spanning</v>
          </cell>
          <cell r="I87" t="str">
            <v>Tensió circuit obert</v>
          </cell>
          <cell r="J87" t="str">
            <v>üresjárati feszültség</v>
          </cell>
          <cell r="K87" t="str">
            <v>tensão em ponto morto</v>
          </cell>
          <cell r="L87" t="str">
            <v>开路电压</v>
          </cell>
        </row>
        <row r="88">
          <cell r="C88" t="str">
            <v>Leerlaufspannung bei</v>
          </cell>
          <cell r="D88" t="str">
            <v>open circuit voltage at</v>
          </cell>
          <cell r="E88" t="str">
            <v>Tension à circuit ouvert avec</v>
          </cell>
          <cell r="F88" t="str">
            <v>Voltaje en vacío con</v>
          </cell>
          <cell r="G88" t="str">
            <v>tensione a vuoto a</v>
          </cell>
          <cell r="H88" t="str">
            <v>Open spanning bij</v>
          </cell>
          <cell r="I88" t="str">
            <v>Tensió circuit obert amb</v>
          </cell>
          <cell r="J88" t="str">
            <v>üresjárati feszültség …-nál</v>
          </cell>
          <cell r="K88" t="str">
            <v>Tensão em ponto morto com</v>
          </cell>
          <cell r="L88" t="str">
            <v>开路电压,当</v>
          </cell>
        </row>
        <row r="89">
          <cell r="C89" t="str">
            <v>MPP-Strom</v>
          </cell>
          <cell r="D89" t="str">
            <v>MPP current</v>
          </cell>
          <cell r="E89" t="str">
            <v>Courant MPP</v>
          </cell>
          <cell r="F89" t="str">
            <v>Corriente MPP</v>
          </cell>
          <cell r="G89" t="str">
            <v>corrente MPP</v>
          </cell>
          <cell r="H89" t="str">
            <v>MPP-Stroom</v>
          </cell>
          <cell r="I89" t="str">
            <v>Corrent MPP</v>
          </cell>
          <cell r="J89" t="str">
            <v>MPP áram</v>
          </cell>
          <cell r="K89" t="str">
            <v>corrente MPP</v>
          </cell>
          <cell r="L89" t="str">
            <v>MPP电流</v>
          </cell>
        </row>
        <row r="90">
          <cell r="C90" t="str">
            <v>Kurzschlußstrom</v>
          </cell>
          <cell r="D90" t="str">
            <v>short circuit current</v>
          </cell>
          <cell r="E90" t="str">
            <v>Courant de court-circuit</v>
          </cell>
          <cell r="F90" t="str">
            <v>Corriente de cortocircuito</v>
          </cell>
          <cell r="G90" t="str">
            <v>corrente di corto circuito</v>
          </cell>
          <cell r="H90" t="str">
            <v>Kortsluitstroom</v>
          </cell>
          <cell r="I90" t="str">
            <v>Corrent de curt circuit</v>
          </cell>
          <cell r="J90" t="str">
            <v>rövidzárlati áram</v>
          </cell>
          <cell r="K90" t="str">
            <v>Corrente do curto-circuito</v>
          </cell>
          <cell r="L90" t="str">
            <v>短路电流</v>
          </cell>
        </row>
        <row r="91">
          <cell r="C91" t="str">
            <v>Modulfläche</v>
          </cell>
          <cell r="D91" t="str">
            <v>modul area</v>
          </cell>
          <cell r="F91" t="str">
            <v>Superficie del módulo</v>
          </cell>
          <cell r="H91" t="str">
            <v>Module oppervlakte</v>
          </cell>
          <cell r="I91" t="str">
            <v>Àrea del mòdul</v>
          </cell>
          <cell r="J91" t="str">
            <v>modulfelület</v>
          </cell>
          <cell r="K91" t="str">
            <v>Área do módulo</v>
          </cell>
          <cell r="L91" t="str">
            <v>组件面积</v>
          </cell>
        </row>
        <row r="92">
          <cell r="C92" t="str">
            <v>Modul</v>
          </cell>
          <cell r="D92" t="str">
            <v>module</v>
          </cell>
          <cell r="E92" t="str">
            <v>Module</v>
          </cell>
          <cell r="F92" t="str">
            <v>Módulo</v>
          </cell>
          <cell r="G92" t="str">
            <v>modulo</v>
          </cell>
          <cell r="H92" t="str">
            <v>Module</v>
          </cell>
          <cell r="I92" t="str">
            <v>Mòdul</v>
          </cell>
          <cell r="J92" t="str">
            <v>modul</v>
          </cell>
          <cell r="K92" t="str">
            <v>Módulo</v>
          </cell>
          <cell r="L92" t="str">
            <v>光伏组件</v>
          </cell>
        </row>
        <row r="93">
          <cell r="C93" t="str">
            <v>Anzahl der Zellen im Modul</v>
          </cell>
          <cell r="D93" t="str">
            <v>no. of cells</v>
          </cell>
          <cell r="E93" t="str">
            <v>Nombre de cellules dans le module</v>
          </cell>
          <cell r="F93" t="str">
            <v>Número de células en el módulo</v>
          </cell>
          <cell r="G93" t="str">
            <v>quantità di cellule per modulo</v>
          </cell>
          <cell r="H93" t="str">
            <v>Aantal cellen per module</v>
          </cell>
          <cell r="I93" t="str">
            <v>Nombre de cèl·lules</v>
          </cell>
          <cell r="J93" t="str">
            <v>cellák száma a modulban</v>
          </cell>
          <cell r="K93" t="str">
            <v>Número das células no módulo</v>
          </cell>
          <cell r="L93" t="str">
            <v>光电池数量</v>
          </cell>
        </row>
        <row r="94">
          <cell r="C94" t="str">
            <v>Zellen des Moduls</v>
          </cell>
          <cell r="D94" t="str">
            <v>cells</v>
          </cell>
          <cell r="E94" t="str">
            <v>cellules dans le module</v>
          </cell>
          <cell r="F94" t="str">
            <v>células en el módulo</v>
          </cell>
          <cell r="G94" t="str">
            <v>cellule per modulo</v>
          </cell>
          <cell r="H94" t="str">
            <v>cellen per module</v>
          </cell>
          <cell r="I94" t="str">
            <v>cèl·lules</v>
          </cell>
          <cell r="J94" t="str">
            <v>cellák a modulban</v>
          </cell>
          <cell r="K94" t="str">
            <v>Células no módulo</v>
          </cell>
          <cell r="L94" t="str">
            <v>开路电压温度系数</v>
          </cell>
        </row>
        <row r="95">
          <cell r="C95" t="str">
            <v>Zulässige Systemspannung des Moduls</v>
          </cell>
          <cell r="D95" t="str">
            <v>allowed system voltage of the module</v>
          </cell>
          <cell r="E95" t="str">
            <v>Tension de système admissible du module</v>
          </cell>
          <cell r="F95" t="str">
            <v xml:space="preserve">Voltaje admisible del sistema del módulo </v>
          </cell>
          <cell r="G95" t="str">
            <v>tensione di sistema massima ammessa per modulo</v>
          </cell>
          <cell r="H95" t="str">
            <v>Toelaatbare Spannning van de Modules</v>
          </cell>
          <cell r="I95" t="str">
            <v>Tensió de sistema admissible del mòdul</v>
          </cell>
          <cell r="J95" t="str">
            <v>a modul megengedhető rendszerfeszültsége</v>
          </cell>
          <cell r="K95" t="str">
            <v>Tensão admissível no sistema do módulo</v>
          </cell>
          <cell r="L95" t="str">
            <v>光伏组件允许系统电压</v>
          </cell>
        </row>
        <row r="96">
          <cell r="C96" t="str">
            <v>Eingänge</v>
          </cell>
          <cell r="D96" t="str">
            <v>inputs</v>
          </cell>
          <cell r="E96" t="str">
            <v>entrées</v>
          </cell>
          <cell r="F96" t="str">
            <v>entradas</v>
          </cell>
          <cell r="G96" t="str">
            <v>ingressi</v>
          </cell>
          <cell r="H96" t="str">
            <v>Ingangen</v>
          </cell>
          <cell r="I96" t="str">
            <v>entrades</v>
          </cell>
          <cell r="J96" t="str">
            <v>bemenetek</v>
          </cell>
          <cell r="K96" t="str">
            <v>Entradas</v>
          </cell>
          <cell r="L96" t="str">
            <v>输入</v>
          </cell>
        </row>
        <row r="97">
          <cell r="C97" t="str">
            <v>Stringzahl</v>
          </cell>
          <cell r="D97" t="str">
            <v>no. of strings</v>
          </cell>
          <cell r="E97" t="str">
            <v>Nombre de strings</v>
          </cell>
          <cell r="F97" t="str">
            <v>Número de strings</v>
          </cell>
          <cell r="G97" t="str">
            <v>numero di stringhe</v>
          </cell>
          <cell r="H97" t="str">
            <v>Aantal strings</v>
          </cell>
          <cell r="I97" t="str">
            <v>Nombre de strings</v>
          </cell>
          <cell r="J97" t="str">
            <v>"string"szám (5)</v>
          </cell>
          <cell r="K97" t="str">
            <v>Número dos "Strings"</v>
          </cell>
          <cell r="L97" t="str">
            <v>光伏组件输入路数</v>
          </cell>
        </row>
        <row r="98">
          <cell r="C98" t="str">
            <v>String</v>
          </cell>
          <cell r="D98" t="str">
            <v>string</v>
          </cell>
          <cell r="E98" t="str">
            <v>String</v>
          </cell>
          <cell r="F98" t="str">
            <v>String</v>
          </cell>
          <cell r="G98" t="str">
            <v>stringa</v>
          </cell>
          <cell r="H98" t="str">
            <v>String</v>
          </cell>
          <cell r="I98" t="str">
            <v>String</v>
          </cell>
          <cell r="J98" t="str">
            <v>"string"</v>
          </cell>
          <cell r="K98" t="str">
            <v>String</v>
          </cell>
          <cell r="L98" t="str">
            <v>输入路</v>
          </cell>
        </row>
        <row r="99">
          <cell r="C99" t="str">
            <v>Strings</v>
          </cell>
          <cell r="D99" t="str">
            <v>strings</v>
          </cell>
          <cell r="E99" t="str">
            <v>Strings</v>
          </cell>
          <cell r="F99" t="str">
            <v>Strings</v>
          </cell>
          <cell r="G99" t="str">
            <v>stringhe</v>
          </cell>
          <cell r="H99" t="str">
            <v>Strings</v>
          </cell>
          <cell r="I99" t="str">
            <v>Strings</v>
          </cell>
          <cell r="J99" t="str">
            <v>"string"-ek</v>
          </cell>
          <cell r="K99" t="str">
            <v>Strings</v>
          </cell>
          <cell r="L99" t="str">
            <v>输入路</v>
          </cell>
        </row>
        <row r="100">
          <cell r="C100" t="str">
            <v>Module</v>
          </cell>
          <cell r="D100" t="str">
            <v>modules</v>
          </cell>
          <cell r="E100" t="str">
            <v>Modules</v>
          </cell>
          <cell r="F100" t="str">
            <v>Módulos</v>
          </cell>
          <cell r="G100" t="str">
            <v>moduli</v>
          </cell>
          <cell r="H100" t="str">
            <v>Modules</v>
          </cell>
          <cell r="I100" t="str">
            <v>Mòduls</v>
          </cell>
          <cell r="J100" t="str">
            <v>modulok</v>
          </cell>
          <cell r="K100" t="str">
            <v>Módulos</v>
          </cell>
        </row>
        <row r="101">
          <cell r="C101" t="str">
            <v>Module pro String</v>
          </cell>
          <cell r="D101" t="str">
            <v>modules per string</v>
          </cell>
          <cell r="E101" t="str">
            <v>Modules par string</v>
          </cell>
          <cell r="F101" t="str">
            <v>Módulos por string</v>
          </cell>
          <cell r="G101" t="str">
            <v>moduli per stringa</v>
          </cell>
          <cell r="H101" t="str">
            <v>Modules per string</v>
          </cell>
          <cell r="I101" t="str">
            <v>Mòduls per string</v>
          </cell>
          <cell r="J101" t="str">
            <v>modulok "string"-enként</v>
          </cell>
          <cell r="K101" t="str">
            <v>Módulos por "String"</v>
          </cell>
          <cell r="L101" t="str">
            <v>光板数／每路</v>
          </cell>
        </row>
        <row r="102">
          <cell r="C102" t="str">
            <v>Stringleistung</v>
          </cell>
          <cell r="D102" t="str">
            <v>string nominal power</v>
          </cell>
          <cell r="E102" t="str">
            <v>Puissance string</v>
          </cell>
          <cell r="F102" t="str">
            <v>Potencia del string</v>
          </cell>
          <cell r="G102" t="str">
            <v>potenza nominale stringa</v>
          </cell>
          <cell r="H102" t="str">
            <v>Nominaal vermogen per string</v>
          </cell>
          <cell r="I102" t="str">
            <v>Potència string</v>
          </cell>
          <cell r="J102" t="str">
            <v>"string"teljesítmény</v>
          </cell>
          <cell r="K102" t="str">
            <v>Potência por "String"</v>
          </cell>
          <cell r="L102" t="str">
            <v>每路额定功率</v>
          </cell>
        </row>
        <row r="103">
          <cell r="C103" t="str">
            <v>bei</v>
          </cell>
          <cell r="D103" t="str">
            <v>at</v>
          </cell>
          <cell r="E103" t="str">
            <v>avec</v>
          </cell>
          <cell r="F103" t="str">
            <v>con</v>
          </cell>
          <cell r="G103" t="str">
            <v>a</v>
          </cell>
          <cell r="H103" t="str">
            <v>bij</v>
          </cell>
          <cell r="I103" t="str">
            <v>amb</v>
          </cell>
          <cell r="J103" t="str">
            <v>nál, -nél</v>
          </cell>
          <cell r="K103" t="str">
            <v>com</v>
          </cell>
          <cell r="L103" t="str">
            <v>在</v>
          </cell>
        </row>
        <row r="105">
          <cell r="C105" t="str">
            <v>max. mögl. Generatorstrom</v>
          </cell>
          <cell r="D105" t="str">
            <v>max. possible PV current</v>
          </cell>
          <cell r="E105" t="str">
            <v>Courant solaire maximum</v>
          </cell>
          <cell r="F105" t="str">
            <v>Corriente del generador máxima</v>
          </cell>
          <cell r="G105" t="str">
            <v>corrente del generatore FV max</v>
          </cell>
          <cell r="H105" t="str">
            <v>Max mogelijke PV Stroom</v>
          </cell>
          <cell r="I105" t="str">
            <v>Corrent generador FV màx.</v>
          </cell>
          <cell r="J105" t="str">
            <v>max. lehetséges generátoráram</v>
          </cell>
          <cell r="K105" t="str">
            <v>corrente do gerador máx.</v>
          </cell>
          <cell r="L105" t="str">
            <v>最大可能的光电板电流</v>
          </cell>
        </row>
        <row r="107">
          <cell r="C107" t="str">
            <v>Gesamtleistung</v>
          </cell>
          <cell r="D107" t="str">
            <v>total PV power</v>
          </cell>
          <cell r="E107" t="str">
            <v>Puissance totale</v>
          </cell>
          <cell r="F107" t="str">
            <v>Potencia total</v>
          </cell>
          <cell r="G107" t="str">
            <v>potenza totale</v>
          </cell>
          <cell r="H107" t="str">
            <v>Totaal vermogen</v>
          </cell>
          <cell r="I107" t="str">
            <v>Potència total</v>
          </cell>
          <cell r="J107" t="str">
            <v>összteljesítmény</v>
          </cell>
          <cell r="K107" t="str">
            <v>Rendimento total</v>
          </cell>
          <cell r="L107" t="str">
            <v>光电输入总功率</v>
          </cell>
        </row>
        <row r="108">
          <cell r="C108" t="str">
            <v>Generatorneigung</v>
          </cell>
          <cell r="D108" t="str">
            <v>generators inclination</v>
          </cell>
          <cell r="E108" t="str">
            <v>Inclinaison de l'installation solaire</v>
          </cell>
          <cell r="F108" t="str">
            <v>Inclinación del generador PV</v>
          </cell>
          <cell r="G108" t="str">
            <v>inclinazione del generatore</v>
          </cell>
          <cell r="H108" t="str">
            <v>Generatorneiging</v>
          </cell>
          <cell r="I108" t="str">
            <v>Inclinació del generador FV</v>
          </cell>
          <cell r="J108" t="str">
            <v>generátormeghajtás</v>
          </cell>
          <cell r="K108" t="str">
            <v>Inclinação do gerador</v>
          </cell>
          <cell r="L108" t="str">
            <v>光电板倾角</v>
          </cell>
        </row>
        <row r="109">
          <cell r="C109" t="str">
            <v>Modultemperatur</v>
          </cell>
          <cell r="D109" t="str">
            <v>temp. of module</v>
          </cell>
          <cell r="E109" t="str">
            <v>Température de module</v>
          </cell>
          <cell r="F109" t="str">
            <v>Temperatura de módulos</v>
          </cell>
          <cell r="G109" t="str">
            <v>temperatura del modulo</v>
          </cell>
          <cell r="H109" t="str">
            <v>Module temperatuur</v>
          </cell>
          <cell r="I109" t="str">
            <v>Temperatura de mòduls</v>
          </cell>
          <cell r="J109" t="str">
            <v>modulhőmérséklet</v>
          </cell>
          <cell r="K109" t="str">
            <v>Temperatura dos módulos</v>
          </cell>
          <cell r="L109" t="str">
            <v>光电板温度</v>
          </cell>
        </row>
        <row r="110">
          <cell r="C110" t="str">
            <v>min.</v>
          </cell>
          <cell r="D110" t="str">
            <v>min.</v>
          </cell>
          <cell r="E110" t="str">
            <v>min.</v>
          </cell>
          <cell r="F110" t="str">
            <v>min.</v>
          </cell>
          <cell r="G110" t="str">
            <v>min.</v>
          </cell>
          <cell r="H110" t="str">
            <v>min.</v>
          </cell>
          <cell r="I110" t="str">
            <v>mín.</v>
          </cell>
          <cell r="J110" t="str">
            <v>min.</v>
          </cell>
          <cell r="K110" t="str">
            <v>mín.</v>
          </cell>
          <cell r="L110" t="str">
            <v>最小</v>
          </cell>
        </row>
        <row r="111">
          <cell r="C111" t="str">
            <v>max.</v>
          </cell>
          <cell r="D111" t="str">
            <v>max.</v>
          </cell>
          <cell r="E111" t="str">
            <v>max.</v>
          </cell>
          <cell r="F111" t="str">
            <v>máx.</v>
          </cell>
          <cell r="G111" t="str">
            <v>max.</v>
          </cell>
          <cell r="H111" t="str">
            <v>max.</v>
          </cell>
          <cell r="I111" t="str">
            <v>màx.</v>
          </cell>
          <cell r="J111" t="str">
            <v>max.</v>
          </cell>
          <cell r="K111" t="str">
            <v>máx.</v>
          </cell>
          <cell r="L111" t="str">
            <v>最大</v>
          </cell>
        </row>
        <row r="112">
          <cell r="C112" t="str">
            <v>Auslegung</v>
          </cell>
          <cell r="D112" t="str">
            <v>designed</v>
          </cell>
          <cell r="E112" t="str">
            <v>Dimensionnement</v>
          </cell>
          <cell r="F112" t="str">
            <v>Dimensionamiento</v>
          </cell>
          <cell r="G112" t="str">
            <v>dimensionamento</v>
          </cell>
          <cell r="H112" t="str">
            <v>Ontwerp</v>
          </cell>
          <cell r="I112" t="str">
            <v>Dimensionament</v>
          </cell>
          <cell r="J112" t="str">
            <v>tervrajz</v>
          </cell>
          <cell r="K112" t="str">
            <v>Dimensionamento</v>
          </cell>
          <cell r="L112" t="str">
            <v>设计值</v>
          </cell>
        </row>
        <row r="113">
          <cell r="C113" t="str">
            <v>Energienutzungsfaktor</v>
          </cell>
          <cell r="D113" t="str">
            <v>part of utilized energy</v>
          </cell>
          <cell r="E113" t="str">
            <v>Partie d'énergie utilisée</v>
          </cell>
          <cell r="F113" t="str">
            <v>Grado de utilización de la energía</v>
          </cell>
          <cell r="G113" t="str">
            <v>fattore di utilizzo del energia</v>
          </cell>
          <cell r="H113" t="str">
            <v>Rendement</v>
          </cell>
          <cell r="I113" t="str">
            <v>Grau d'utilització de la energia</v>
          </cell>
          <cell r="J113" t="str">
            <v>energiafelhasználási faktor</v>
          </cell>
          <cell r="K113" t="str">
            <v>Factor da utilização da energia</v>
          </cell>
          <cell r="L113" t="str">
            <v>利用的光伏能量值</v>
          </cell>
        </row>
        <row r="114">
          <cell r="C114" t="str">
            <v>Nennleistungsverhältnis</v>
          </cell>
          <cell r="D114" t="str">
            <v>nominal power ratio</v>
          </cell>
          <cell r="E114" t="str">
            <v>Ratio de puissances nominales</v>
          </cell>
          <cell r="F114" t="str">
            <v>Ratio de potencias nominales</v>
          </cell>
          <cell r="G114" t="str">
            <v>nominal power ratio</v>
          </cell>
          <cell r="H114" t="str">
            <v>Max. Vermogensrendement</v>
          </cell>
          <cell r="I114" t="str">
            <v>Ratio de potències nominals</v>
          </cell>
          <cell r="J114" t="str">
            <v>névleges teljesítmény mértéke</v>
          </cell>
          <cell r="K114" t="str">
            <v>Relação da potência nominal</v>
          </cell>
          <cell r="L114" t="str">
            <v>额定功率比</v>
          </cell>
        </row>
        <row r="115">
          <cell r="C115" t="str">
            <v>Wirkungsgrad</v>
          </cell>
          <cell r="D115" t="str">
            <v>efficiency</v>
          </cell>
          <cell r="E115" t="str">
            <v>rendement</v>
          </cell>
          <cell r="F115" t="str">
            <v>eficiencia</v>
          </cell>
          <cell r="G115" t="str">
            <v>rendimento</v>
          </cell>
          <cell r="H115" t="str">
            <v>Werkingsgraad</v>
          </cell>
          <cell r="I115" t="str">
            <v>Rendiment</v>
          </cell>
          <cell r="J115" t="str">
            <v>hatásfok</v>
          </cell>
          <cell r="K115" t="str">
            <v>Rendimento</v>
          </cell>
          <cell r="L115" t="str">
            <v>效率</v>
          </cell>
        </row>
        <row r="117">
          <cell r="C117" t="str">
            <v>W</v>
          </cell>
          <cell r="D117" t="str">
            <v>W</v>
          </cell>
          <cell r="E117" t="str">
            <v>W</v>
          </cell>
          <cell r="F117" t="str">
            <v>W</v>
          </cell>
          <cell r="G117" t="str">
            <v>W</v>
          </cell>
          <cell r="H117" t="str">
            <v>W</v>
          </cell>
          <cell r="I117" t="str">
            <v>W</v>
          </cell>
          <cell r="J117" t="str">
            <v>W</v>
          </cell>
          <cell r="K117" t="str">
            <v>W</v>
          </cell>
          <cell r="L117" t="str">
            <v>W</v>
          </cell>
        </row>
        <row r="118">
          <cell r="C118" t="str">
            <v>V</v>
          </cell>
          <cell r="D118" t="str">
            <v>V</v>
          </cell>
          <cell r="E118" t="str">
            <v>V</v>
          </cell>
          <cell r="F118" t="str">
            <v>V</v>
          </cell>
          <cell r="G118" t="str">
            <v>V</v>
          </cell>
          <cell r="H118" t="str">
            <v>V</v>
          </cell>
          <cell r="I118" t="str">
            <v>V</v>
          </cell>
          <cell r="J118" t="str">
            <v>V</v>
          </cell>
          <cell r="K118" t="str">
            <v>V</v>
          </cell>
          <cell r="L118" t="str">
            <v>V</v>
          </cell>
        </row>
        <row r="119">
          <cell r="C119" t="str">
            <v>A</v>
          </cell>
          <cell r="D119" t="str">
            <v>A</v>
          </cell>
          <cell r="E119" t="str">
            <v>A</v>
          </cell>
          <cell r="F119" t="str">
            <v>A</v>
          </cell>
          <cell r="G119" t="str">
            <v>A</v>
          </cell>
          <cell r="H119" t="str">
            <v>A</v>
          </cell>
          <cell r="I119" t="str">
            <v>A</v>
          </cell>
          <cell r="J119" t="str">
            <v>A</v>
          </cell>
          <cell r="K119" t="str">
            <v>A</v>
          </cell>
          <cell r="L119" t="str">
            <v>A</v>
          </cell>
        </row>
        <row r="120">
          <cell r="C120" t="str">
            <v>°C</v>
          </cell>
          <cell r="D120" t="str">
            <v>°C</v>
          </cell>
          <cell r="E120" t="str">
            <v>°C</v>
          </cell>
          <cell r="F120" t="str">
            <v>°C</v>
          </cell>
          <cell r="G120" t="str">
            <v>°C</v>
          </cell>
          <cell r="H120" t="str">
            <v>C</v>
          </cell>
          <cell r="I120" t="str">
            <v>°C</v>
          </cell>
          <cell r="J120" t="str">
            <v>°C</v>
          </cell>
          <cell r="K120" t="str">
            <v>°C</v>
          </cell>
          <cell r="L120" t="str">
            <v>°C</v>
          </cell>
        </row>
        <row r="121">
          <cell r="C121" t="str">
            <v>Wp</v>
          </cell>
          <cell r="D121" t="str">
            <v>Wp</v>
          </cell>
          <cell r="E121" t="str">
            <v>Wp</v>
          </cell>
          <cell r="F121" t="str">
            <v>Wp</v>
          </cell>
          <cell r="G121" t="str">
            <v>Wp</v>
          </cell>
          <cell r="H121" t="str">
            <v>Wp</v>
          </cell>
          <cell r="I121" t="str">
            <v>Wp</v>
          </cell>
          <cell r="J121" t="str">
            <v>Wp</v>
          </cell>
          <cell r="K121" t="str">
            <v>Wp</v>
          </cell>
          <cell r="L121" t="str">
            <v>Wp</v>
          </cell>
        </row>
        <row r="122">
          <cell r="C122" t="str">
            <v>%</v>
          </cell>
          <cell r="D122" t="str">
            <v>%</v>
          </cell>
          <cell r="E122" t="str">
            <v>%</v>
          </cell>
          <cell r="F122" t="str">
            <v>%</v>
          </cell>
          <cell r="G122" t="str">
            <v>%</v>
          </cell>
          <cell r="H122" t="str">
            <v>%</v>
          </cell>
          <cell r="I122" t="str">
            <v>%</v>
          </cell>
          <cell r="J122" t="str">
            <v>%</v>
          </cell>
          <cell r="K122" t="str">
            <v>%</v>
          </cell>
          <cell r="L122" t="str">
            <v>%</v>
          </cell>
        </row>
        <row r="123">
          <cell r="C123" t="str">
            <v xml:space="preserve">  / °C</v>
          </cell>
          <cell r="D123" t="str">
            <v xml:space="preserve">  / °C</v>
          </cell>
          <cell r="E123" t="str">
            <v xml:space="preserve">  / °C</v>
          </cell>
          <cell r="F123" t="str">
            <v xml:space="preserve">  / °C</v>
          </cell>
          <cell r="G123" t="str">
            <v xml:space="preserve">  / °C</v>
          </cell>
          <cell r="H123" t="str">
            <v xml:space="preserve">  / °C</v>
          </cell>
          <cell r="I123" t="str">
            <v xml:space="preserve">  / °C</v>
          </cell>
          <cell r="J123" t="str">
            <v xml:space="preserve">  / °C</v>
          </cell>
          <cell r="K123" t="str">
            <v>/ °C</v>
          </cell>
          <cell r="L123" t="str">
            <v>%/°C</v>
          </cell>
        </row>
        <row r="124">
          <cell r="C124" t="str">
            <v>m²</v>
          </cell>
          <cell r="D124" t="str">
            <v>m²</v>
          </cell>
          <cell r="E124" t="str">
            <v>m²</v>
          </cell>
          <cell r="F124" t="str">
            <v>m²</v>
          </cell>
          <cell r="G124" t="str">
            <v>m²</v>
          </cell>
          <cell r="H124" t="str">
            <v>m²</v>
          </cell>
          <cell r="I124" t="str">
            <v>m²</v>
          </cell>
          <cell r="J124" t="str">
            <v>m²</v>
          </cell>
          <cell r="K124" t="str">
            <v>m²</v>
          </cell>
          <cell r="L124" t="str">
            <v>m²</v>
          </cell>
        </row>
        <row r="125">
          <cell r="C125" t="str">
            <v>Letzter Datensatz</v>
          </cell>
          <cell r="D125" t="str">
            <v>final data set</v>
          </cell>
          <cell r="E125" t="str">
            <v>Dernier record de données</v>
          </cell>
          <cell r="F125" t="str">
            <v>Último registro de datos</v>
          </cell>
          <cell r="G125" t="str">
            <v>final data set</v>
          </cell>
          <cell r="H125" t="str">
            <v>Laatste gegevensveld.</v>
          </cell>
          <cell r="I125" t="str">
            <v>Últim registre de dades</v>
          </cell>
          <cell r="J125" t="str">
            <v>végső adatbázis</v>
          </cell>
          <cell r="K125" t="str">
            <v>Último registro dos dados</v>
          </cell>
          <cell r="L125" t="str">
            <v>最终数据值</v>
          </cell>
        </row>
        <row r="127">
          <cell r="C127" t="str">
            <v>Wechselrichterauslegung</v>
          </cell>
          <cell r="D127" t="str">
            <v>inverter design</v>
          </cell>
          <cell r="E127" t="str">
            <v>Dimensionnement de l'onduleur</v>
          </cell>
          <cell r="F127" t="str">
            <v>Dimensionamiento de la inversor</v>
          </cell>
          <cell r="G127" t="str">
            <v>dimensionamento inverter</v>
          </cell>
          <cell r="H127" t="str">
            <v>Inverter Ontwerp</v>
          </cell>
          <cell r="I127" t="str">
            <v>Dimensionament de la ondulador</v>
          </cell>
          <cell r="J127" t="str">
            <v>inverter terv</v>
          </cell>
          <cell r="K127" t="str">
            <v>Dimensionamento dos Inversores</v>
          </cell>
          <cell r="L127" t="str">
            <v>光伏发电站设计</v>
          </cell>
        </row>
        <row r="128">
          <cell r="C128" t="str">
            <v>Moduldaten</v>
          </cell>
          <cell r="D128" t="str">
            <v>module datasheet</v>
          </cell>
          <cell r="E128" t="str">
            <v>Données des modules</v>
          </cell>
          <cell r="F128" t="str">
            <v>Datos de los módulos</v>
          </cell>
          <cell r="G128" t="str">
            <v>dati moduli</v>
          </cell>
          <cell r="H128" t="str">
            <v>Module gegevens</v>
          </cell>
          <cell r="I128" t="str">
            <v>Dades dels mòduls</v>
          </cell>
          <cell r="J128" t="str">
            <v>moduladatok</v>
          </cell>
          <cell r="K128" t="str">
            <v>Dados dos módulos</v>
          </cell>
          <cell r="L128" t="str">
            <v>光电板参数</v>
          </cell>
        </row>
        <row r="129">
          <cell r="C129" t="str">
            <v>Hinweise</v>
          </cell>
          <cell r="D129" t="str">
            <v>comments</v>
          </cell>
          <cell r="E129" t="str">
            <v>Annotations</v>
          </cell>
          <cell r="F129" t="str">
            <v>Indicaciones</v>
          </cell>
          <cell r="G129" t="str">
            <v>indicazioni</v>
          </cell>
          <cell r="H129" t="str">
            <v>Aanwijzing</v>
          </cell>
          <cell r="I129" t="str">
            <v>Comentaris</v>
          </cell>
          <cell r="J129" t="str">
            <v>magyarázatok</v>
          </cell>
          <cell r="K129" t="str">
            <v xml:space="preserve">Indicações </v>
          </cell>
          <cell r="L129" t="str">
            <v>说明</v>
          </cell>
        </row>
        <row r="130">
          <cell r="C130" t="str">
            <v>Eingabe</v>
          </cell>
          <cell r="D130" t="str">
            <v>input</v>
          </cell>
          <cell r="E130" t="str">
            <v>Entrée</v>
          </cell>
          <cell r="F130" t="str">
            <v>Entrada</v>
          </cell>
          <cell r="G130" t="str">
            <v>input</v>
          </cell>
          <cell r="H130" t="str">
            <v>Ingave</v>
          </cell>
          <cell r="I130" t="str">
            <v>Entrada</v>
          </cell>
          <cell r="J130" t="str">
            <v>bemenet</v>
          </cell>
          <cell r="K130" t="str">
            <v>Entrada</v>
          </cell>
          <cell r="L130" t="str">
            <v>输入</v>
          </cell>
        </row>
        <row r="132">
          <cell r="C132" t="str">
            <v>Nutzungsgrad des PV-Generators</v>
          </cell>
          <cell r="D132" t="str">
            <v>utilized energy / available energy ratio of PV generator</v>
          </cell>
          <cell r="E132" t="str">
            <v>Degré d'utilisation de l'installation solaire</v>
          </cell>
          <cell r="F132" t="str">
            <v>Grado de utilización del generador PV</v>
          </cell>
          <cell r="G132" t="str">
            <v>grado di sfruttamento del generatore FV</v>
          </cell>
          <cell r="H132" t="str">
            <v>Rendement PV Installatie</v>
          </cell>
          <cell r="I132" t="str">
            <v>Grau d'utilització del generador FV</v>
          </cell>
          <cell r="J132" t="str">
            <v>PV generátor kihasználtsági foka</v>
          </cell>
          <cell r="K132" t="str">
            <v>Grau da utilização do gerador FV</v>
          </cell>
          <cell r="L132" t="str">
            <v>实际利用的能量／光电板可利用能量</v>
          </cell>
        </row>
        <row r="133">
          <cell r="C133" t="str">
            <v>Energieverteilung [%]</v>
          </cell>
          <cell r="D133" t="str">
            <v>distribution of Energy [%]</v>
          </cell>
          <cell r="E133" t="str">
            <v>Distribution d'énergie [%]</v>
          </cell>
          <cell r="F133" t="str">
            <v>Distribución de la energía [%]</v>
          </cell>
          <cell r="G133" t="str">
            <v>distribuzione dell'energia [%]</v>
          </cell>
          <cell r="H133" t="str">
            <v>Energieverdeling(%)</v>
          </cell>
          <cell r="I133" t="str">
            <v>Distribució de la energia [%]</v>
          </cell>
          <cell r="J133" t="str">
            <v>energiaeloszlás [%]</v>
          </cell>
          <cell r="K133" t="str">
            <v>Distribuição da energía (%)</v>
          </cell>
          <cell r="L133" t="str">
            <v>能量分布［％］</v>
          </cell>
        </row>
        <row r="134">
          <cell r="C134" t="str">
            <v>Leistung PV-Generator [kW/kWp]</v>
          </cell>
          <cell r="D134" t="str">
            <v>power PV generator [kW/kWp]</v>
          </cell>
          <cell r="E134" t="str">
            <v xml:space="preserve">Puissance de l'installation solaire [kW/kWp] </v>
          </cell>
          <cell r="F134" t="str">
            <v>Potencia del generador PV [kW/kWp]</v>
          </cell>
          <cell r="G134" t="str">
            <v>potenza generatore FV [kW/kWp]</v>
          </cell>
          <cell r="H134" t="str">
            <v>Vermogen PV Installatie(kW/kWp)</v>
          </cell>
          <cell r="I134" t="str">
            <v>Potència del generador FV [kW/kWp]</v>
          </cell>
          <cell r="J134" t="str">
            <v>a PV generátor teljesítménye [kW/kWp]</v>
          </cell>
          <cell r="K134" t="str">
            <v>Potência do gerador FV (kW/kWp)</v>
          </cell>
          <cell r="L134" t="str">
            <v>光电板输出功率［kW/kWp］</v>
          </cell>
        </row>
        <row r="135">
          <cell r="C135" t="str">
            <v>Statistik PV-Generatorleistung</v>
          </cell>
          <cell r="D135" t="str">
            <v>statistic PV generator power</v>
          </cell>
          <cell r="E135" t="str">
            <v>Statistiques de la puissance de l'installation solaire</v>
          </cell>
          <cell r="F135" t="str">
            <v>Estadística de potencia del generador PV</v>
          </cell>
          <cell r="G135" t="str">
            <v>statistica della potenza del generatore FV</v>
          </cell>
          <cell r="H135" t="str">
            <v>Statistiek vermogen PV Installatie</v>
          </cell>
          <cell r="I135" t="str">
            <v>Estadística de potència del generador FV</v>
          </cell>
          <cell r="J135" t="str">
            <v>a PV generátorteljesítmény statisztikája</v>
          </cell>
          <cell r="K135" t="str">
            <v>estatística da potência do gerador fotovoltáico</v>
          </cell>
          <cell r="L135" t="str">
            <v>光电板发电功率统计</v>
          </cell>
        </row>
        <row r="136">
          <cell r="C136" t="str">
            <v>Freiburg, Südausrichtung</v>
          </cell>
          <cell r="D136" t="str">
            <v>Freiburg (south Germany), oriented to the south</v>
          </cell>
          <cell r="E136" t="str">
            <v>Fribourg (Allemagne du Sud), orientation au sud</v>
          </cell>
          <cell r="F136" t="str">
            <v>Freiburg (Alemania del sur), orientación al sur</v>
          </cell>
          <cell r="G136" t="str">
            <v>Friburgo, orientato verso sud</v>
          </cell>
          <cell r="H136" t="str">
            <v>Freiburg, (Zuid Duitsland) Orientatierichting</v>
          </cell>
          <cell r="I136" t="str">
            <v>Freiburg (Alemanya del sud), orientació al sud</v>
          </cell>
          <cell r="J136" t="str">
            <v>Freiburg, déli fekvésű</v>
          </cell>
          <cell r="K136" t="str">
            <v>Freiburg, Alemanha do Sul</v>
          </cell>
          <cell r="L136" t="str">
            <v>费来堡（德国南部），光板朝南安装</v>
          </cell>
        </row>
        <row r="137">
          <cell r="C137" t="str">
            <v>Ort, Ausrichtung</v>
          </cell>
          <cell r="D137" t="str">
            <v>location, orientation</v>
          </cell>
          <cell r="E137" t="str">
            <v>Localité, orientation</v>
          </cell>
          <cell r="F137" t="str">
            <v>Lugar, orientación</v>
          </cell>
          <cell r="G137" t="str">
            <v>localitá, orientamento</v>
          </cell>
          <cell r="H137" t="str">
            <v>Plaats Orientatierichting</v>
          </cell>
          <cell r="I137" t="str">
            <v>Lloc, orientació</v>
          </cell>
          <cell r="J137" t="str">
            <v>hely, irány</v>
          </cell>
          <cell r="K137" t="str">
            <v>Localidade, orientação</v>
          </cell>
          <cell r="L137" t="str">
            <v>地点，朝向</v>
          </cell>
        </row>
        <row r="138">
          <cell r="C138" t="str">
            <v>Norm.</v>
          </cell>
          <cell r="D138" t="str">
            <v>norm.</v>
          </cell>
          <cell r="E138" t="str">
            <v>Norm.</v>
          </cell>
          <cell r="F138" t="str">
            <v>Norm.</v>
          </cell>
          <cell r="G138" t="str">
            <v>norm.</v>
          </cell>
          <cell r="H138" t="str">
            <v>norm.</v>
          </cell>
          <cell r="I138" t="str">
            <v>Norm.</v>
          </cell>
          <cell r="J138" t="str">
            <v>norm.</v>
          </cell>
          <cell r="K138" t="str">
            <v>Norm.</v>
          </cell>
          <cell r="L138" t="str">
            <v>额定值</v>
          </cell>
        </row>
        <row r="139">
          <cell r="C139" t="str">
            <v>Leistung</v>
          </cell>
          <cell r="D139" t="str">
            <v>power</v>
          </cell>
          <cell r="E139" t="str">
            <v xml:space="preserve">Puissance    </v>
          </cell>
          <cell r="F139" t="str">
            <v xml:space="preserve">Potencia   </v>
          </cell>
          <cell r="G139" t="str">
            <v>potenza</v>
          </cell>
          <cell r="H139" t="str">
            <v>Vermogen</v>
          </cell>
          <cell r="I139" t="str">
            <v>Potència</v>
          </cell>
          <cell r="J139" t="str">
            <v>teljesítmény</v>
          </cell>
          <cell r="K139" t="str">
            <v xml:space="preserve">Potência </v>
          </cell>
          <cell r="L139" t="str">
            <v>功率</v>
          </cell>
        </row>
        <row r="140">
          <cell r="C140" t="str">
            <v>Eingangs-</v>
          </cell>
          <cell r="D140" t="str">
            <v>input</v>
          </cell>
          <cell r="E140" t="str">
            <v>Puissance</v>
          </cell>
          <cell r="F140" t="str">
            <v>Potencia</v>
          </cell>
          <cell r="G140" t="str">
            <v>potenza</v>
          </cell>
          <cell r="H140" t="str">
            <v>Ingangs-</v>
          </cell>
          <cell r="I140" t="str">
            <v>Potència</v>
          </cell>
          <cell r="J140" t="str">
            <v>bemenet</v>
          </cell>
          <cell r="K140" t="str">
            <v>Potência</v>
          </cell>
          <cell r="L140" t="str">
            <v>输入</v>
          </cell>
        </row>
        <row r="141">
          <cell r="C141" t="str">
            <v>Leistung</v>
          </cell>
          <cell r="D141" t="str">
            <v>power</v>
          </cell>
          <cell r="E141" t="str">
            <v>d'entrée</v>
          </cell>
          <cell r="F141" t="str">
            <v>de entrada</v>
          </cell>
          <cell r="G141" t="str">
            <v>in ingresso</v>
          </cell>
          <cell r="H141" t="str">
            <v>Vermogen</v>
          </cell>
          <cell r="I141" t="str">
            <v>d'entrada</v>
          </cell>
          <cell r="J141" t="str">
            <v>teljesítmény</v>
          </cell>
          <cell r="K141" t="str">
            <v>da entrada</v>
          </cell>
          <cell r="L141" t="str">
            <v>功率</v>
          </cell>
        </row>
        <row r="142">
          <cell r="C142" t="str">
            <v>P/Ppeak</v>
          </cell>
          <cell r="D142" t="str">
            <v>P/Ppeak</v>
          </cell>
          <cell r="E142" t="str">
            <v>P/Ppeak</v>
          </cell>
          <cell r="F142" t="str">
            <v>P/Ppeak</v>
          </cell>
          <cell r="G142" t="str">
            <v>P/Ppeak</v>
          </cell>
          <cell r="H142" t="str">
            <v>P/Ppeak</v>
          </cell>
          <cell r="I142" t="str">
            <v>P/Ppic</v>
          </cell>
          <cell r="J142" t="str">
            <v>P/Ppeak</v>
          </cell>
          <cell r="K142" t="str">
            <v>P/Ppeak</v>
          </cell>
          <cell r="L142" t="str">
            <v>Ｐ／Ｐ峰值</v>
          </cell>
        </row>
        <row r="143">
          <cell r="C143" t="str">
            <v>Energieangebot</v>
          </cell>
          <cell r="D143" t="str">
            <v>available energy</v>
          </cell>
          <cell r="E143" t="str">
            <v>Energie disponible</v>
          </cell>
          <cell r="F143" t="str">
            <v>Energía disponible</v>
          </cell>
          <cell r="G143" t="str">
            <v>energia offerta</v>
          </cell>
          <cell r="H143" t="str">
            <v>Energie aanbod</v>
          </cell>
          <cell r="I143" t="str">
            <v>Energia disponible</v>
          </cell>
          <cell r="J143" t="str">
            <v>elérhető energia</v>
          </cell>
          <cell r="K143" t="str">
            <v>Energía disponivel</v>
          </cell>
          <cell r="L143" t="str">
            <v>可利用能量</v>
          </cell>
        </row>
        <row r="144">
          <cell r="C144" t="str">
            <v>normiert</v>
          </cell>
          <cell r="D144" t="str">
            <v>normalized</v>
          </cell>
          <cell r="E144" t="str">
            <v>standardisé</v>
          </cell>
          <cell r="F144" t="str">
            <v>estandardización</v>
          </cell>
          <cell r="G144" t="str">
            <v>normalized</v>
          </cell>
          <cell r="H144" t="str">
            <v>Genormaliseerd</v>
          </cell>
          <cell r="I144" t="str">
            <v>estandardització</v>
          </cell>
          <cell r="J144" t="str">
            <v>normalizált</v>
          </cell>
          <cell r="K144" t="str">
            <v>Norm.</v>
          </cell>
          <cell r="L144" t="str">
            <v>均化值</v>
          </cell>
        </row>
        <row r="145">
          <cell r="C145" t="str">
            <v>[%]</v>
          </cell>
          <cell r="E145" t="str">
            <v>[%]</v>
          </cell>
          <cell r="F145" t="str">
            <v>[%]</v>
          </cell>
          <cell r="G145" t="str">
            <v>[%]</v>
          </cell>
          <cell r="H145" t="str">
            <v>[%]</v>
          </cell>
          <cell r="I145" t="str">
            <v>[%]</v>
          </cell>
          <cell r="J145" t="str">
            <v>[%]</v>
          </cell>
          <cell r="K145" t="str">
            <v>(%)</v>
          </cell>
        </row>
        <row r="146">
          <cell r="C146" t="str">
            <v>Zwischen-</v>
          </cell>
          <cell r="D146" t="str">
            <v>temporary</v>
          </cell>
          <cell r="E146" t="str">
            <v>Résultats</v>
          </cell>
          <cell r="F146" t="str">
            <v xml:space="preserve">Cálculos </v>
          </cell>
          <cell r="G146" t="str">
            <v>calcolo</v>
          </cell>
          <cell r="H146" t="str">
            <v>Tussen-</v>
          </cell>
          <cell r="I146" t="str">
            <v>Resultats</v>
          </cell>
          <cell r="J146" t="str">
            <v>átmeneti</v>
          </cell>
          <cell r="K146" t="str">
            <v>Cálculo</v>
          </cell>
          <cell r="L146" t="str">
            <v>临时</v>
          </cell>
        </row>
        <row r="147">
          <cell r="C147" t="str">
            <v>rechnung</v>
          </cell>
          <cell r="D147" t="str">
            <v>results</v>
          </cell>
          <cell r="E147" t="str">
            <v>intermediaires</v>
          </cell>
          <cell r="F147" t="str">
            <v>intermedios</v>
          </cell>
          <cell r="G147" t="str">
            <v>provvisorio</v>
          </cell>
          <cell r="H147" t="str">
            <v>resultaten</v>
          </cell>
          <cell r="I147" t="str">
            <v>intermitjos</v>
          </cell>
          <cell r="J147" t="str">
            <v>eredmények</v>
          </cell>
          <cell r="K147" t="str">
            <v>entermedio</v>
          </cell>
          <cell r="L147" t="str">
            <v>结果</v>
          </cell>
        </row>
        <row r="148">
          <cell r="C148" t="str">
            <v>Häufigkeit</v>
          </cell>
          <cell r="D148" t="str">
            <v>frequency</v>
          </cell>
          <cell r="E148" t="str">
            <v>Fréquence</v>
          </cell>
          <cell r="F148" t="str">
            <v>Frecuencia</v>
          </cell>
          <cell r="G148" t="str">
            <v>frequenza</v>
          </cell>
          <cell r="H148" t="str">
            <v>frequentie</v>
          </cell>
          <cell r="I148" t="str">
            <v>Freqüència</v>
          </cell>
          <cell r="J148" t="str">
            <v>gyakoriság</v>
          </cell>
          <cell r="K148" t="str">
            <v>frequencia</v>
          </cell>
          <cell r="L148" t="str">
            <v>频率分布</v>
          </cell>
        </row>
        <row r="149">
          <cell r="C149" t="str">
            <v>Ppeak/P</v>
          </cell>
          <cell r="D149" t="str">
            <v>Ppeak/P</v>
          </cell>
          <cell r="E149" t="str">
            <v>Ppeak/P</v>
          </cell>
          <cell r="F149" t="str">
            <v>Ppeak/P</v>
          </cell>
          <cell r="G149" t="str">
            <v>Ppeak/P</v>
          </cell>
          <cell r="H149" t="str">
            <v>Ppeak/P</v>
          </cell>
          <cell r="I149" t="str">
            <v>Ppic/P</v>
          </cell>
          <cell r="J149" t="str">
            <v>Ppeak/P</v>
          </cell>
          <cell r="K149" t="str">
            <v>Ppeak/P</v>
          </cell>
          <cell r="L149" t="str">
            <v>Ｐ峰值／Ｐ</v>
          </cell>
        </row>
        <row r="150">
          <cell r="C150" t="str">
            <v>Generatorstrom</v>
          </cell>
          <cell r="D150" t="str">
            <v>PV current</v>
          </cell>
          <cell r="E150" t="str">
            <v>Courant de l'installation solaire</v>
          </cell>
          <cell r="F150" t="str">
            <v>Corriente del generador</v>
          </cell>
          <cell r="G150" t="str">
            <v>corrente FV</v>
          </cell>
          <cell r="H150" t="str">
            <v>PV Stroom</v>
          </cell>
          <cell r="I150" t="str">
            <v>Corrent del generador</v>
          </cell>
          <cell r="J150" t="str">
            <v>generátoráram</v>
          </cell>
          <cell r="K150" t="str">
            <v>Corrente do gerador</v>
          </cell>
          <cell r="L150" t="str">
            <v>光电板电流</v>
          </cell>
        </row>
        <row r="151">
          <cell r="C151" t="str">
            <v>in Abh. der</v>
          </cell>
          <cell r="D151" t="str">
            <v>in resp. to</v>
          </cell>
          <cell r="E151" t="str">
            <v>selon la radiation</v>
          </cell>
          <cell r="F151" t="str">
            <v>dependente de la</v>
          </cell>
          <cell r="G151" t="str">
            <v>in relazione al</v>
          </cell>
          <cell r="H151" t="str">
            <v>Afhankelijk van</v>
          </cell>
          <cell r="I151" t="str">
            <v>depenen de la</v>
          </cell>
          <cell r="J151" t="str">
            <v>valamire vonatkozólag</v>
          </cell>
          <cell r="K151" t="str">
            <v>em dependencia da</v>
          </cell>
          <cell r="L151" t="str">
            <v>按</v>
          </cell>
        </row>
        <row r="152">
          <cell r="C152" t="str">
            <v>Einstrahlung</v>
          </cell>
          <cell r="D152" t="str">
            <v>insolation</v>
          </cell>
          <cell r="E152" t="str">
            <v>Radiation</v>
          </cell>
          <cell r="F152" t="str">
            <v xml:space="preserve">radiación </v>
          </cell>
          <cell r="G152" t="str">
            <v>irradiazione</v>
          </cell>
          <cell r="H152" t="str">
            <v>Instraling</v>
          </cell>
          <cell r="I152" t="str">
            <v>radiació</v>
          </cell>
          <cell r="J152" t="str">
            <v>besugárzás</v>
          </cell>
          <cell r="K152" t="str">
            <v>radiação</v>
          </cell>
          <cell r="L152" t="str">
            <v>光照</v>
          </cell>
        </row>
        <row r="153">
          <cell r="C153" t="str">
            <v>genutzter</v>
          </cell>
          <cell r="D153" t="str">
            <v>utilized</v>
          </cell>
          <cell r="E153" t="str">
            <v>utilisée</v>
          </cell>
          <cell r="F153" t="str">
            <v>utilizada</v>
          </cell>
          <cell r="G153" t="str">
            <v>utilizzata</v>
          </cell>
          <cell r="H153" t="str">
            <v>verbruikt</v>
          </cell>
          <cell r="I153" t="str">
            <v>utilitzada</v>
          </cell>
          <cell r="J153" t="str">
            <v>felhasznált</v>
          </cell>
          <cell r="K153" t="str">
            <v>utilizada</v>
          </cell>
          <cell r="L153" t="str">
            <v>实际利用能量</v>
          </cell>
        </row>
        <row r="154">
          <cell r="C154" t="str">
            <v>Anteil</v>
          </cell>
          <cell r="D154" t="str">
            <v>part</v>
          </cell>
          <cell r="E154" t="str">
            <v>Partie</v>
          </cell>
          <cell r="F154" t="str">
            <v xml:space="preserve">Parte    </v>
          </cell>
          <cell r="G154" t="str">
            <v>parte</v>
          </cell>
          <cell r="H154" t="str">
            <v>Aandeel</v>
          </cell>
          <cell r="I154" t="str">
            <v>Part</v>
          </cell>
          <cell r="J154" t="str">
            <v>rész</v>
          </cell>
          <cell r="K154" t="str">
            <v>parte</v>
          </cell>
          <cell r="L154" t="str">
            <v>部分</v>
          </cell>
        </row>
        <row r="155">
          <cell r="C155" t="str">
            <v>nicht nutz-</v>
          </cell>
          <cell r="D155" t="str">
            <v>not utilized</v>
          </cell>
          <cell r="E155" t="str">
            <v>Partie</v>
          </cell>
          <cell r="F155" t="str">
            <v xml:space="preserve">Parte    </v>
          </cell>
          <cell r="G155" t="str">
            <v>parte</v>
          </cell>
          <cell r="H155" t="str">
            <v>niet bruikbaar-</v>
          </cell>
          <cell r="I155" t="str">
            <v>Part</v>
          </cell>
          <cell r="J155" t="str">
            <v>nem hasznosított</v>
          </cell>
          <cell r="K155" t="str">
            <v>parte utilizada</v>
          </cell>
          <cell r="L155" t="str">
            <v>没有利用的能量</v>
          </cell>
        </row>
        <row r="156">
          <cell r="C156" t="str">
            <v>barer Anteil</v>
          </cell>
          <cell r="D156" t="str">
            <v>part</v>
          </cell>
          <cell r="E156" t="str">
            <v>non-utilisable</v>
          </cell>
          <cell r="F156" t="str">
            <v>no utilizable</v>
          </cell>
          <cell r="G156" t="str">
            <v>non utilizzabile</v>
          </cell>
          <cell r="H156" t="str">
            <v>Zuiver Aandeel</v>
          </cell>
          <cell r="I156" t="str">
            <v>no utilitzable</v>
          </cell>
          <cell r="J156" t="str">
            <v>rész</v>
          </cell>
          <cell r="K156" t="str">
            <v>parte não utilizada</v>
          </cell>
          <cell r="L156" t="str">
            <v>部分</v>
          </cell>
        </row>
        <row r="157">
          <cell r="C157" t="str">
            <v>Energie</v>
          </cell>
          <cell r="D157" t="str">
            <v>energy</v>
          </cell>
          <cell r="E157" t="str">
            <v>Energie</v>
          </cell>
          <cell r="F157" t="str">
            <v xml:space="preserve">Energía  </v>
          </cell>
          <cell r="G157" t="str">
            <v>energia</v>
          </cell>
          <cell r="H157" t="str">
            <v>Energie</v>
          </cell>
          <cell r="I157" t="str">
            <v>Energia</v>
          </cell>
          <cell r="J157" t="str">
            <v>energia</v>
          </cell>
          <cell r="K157" t="str">
            <v>Energía</v>
          </cell>
          <cell r="L157" t="str">
            <v>能量</v>
          </cell>
        </row>
        <row r="158">
          <cell r="C158" t="str">
            <v>Eigenes Leistungsprofil</v>
          </cell>
          <cell r="D158" t="str">
            <v>own power profile</v>
          </cell>
          <cell r="E158" t="str">
            <v>Profil de puissance propre</v>
          </cell>
          <cell r="F158" t="str">
            <v>Perfil de potencia propio</v>
          </cell>
          <cell r="G158" t="str">
            <v>profilo produttività proprio</v>
          </cell>
          <cell r="H158" t="str">
            <v>Eigen Vermogensprofiel</v>
          </cell>
          <cell r="I158" t="str">
            <v>Perfil de potència propi</v>
          </cell>
          <cell r="J158" t="str">
            <v>saját teljesítményprofil</v>
          </cell>
          <cell r="K158" t="str">
            <v>perfil da força propria</v>
          </cell>
          <cell r="L158" t="str">
            <v>用户功率数据</v>
          </cell>
        </row>
        <row r="159">
          <cell r="C159" t="str">
            <v>Integral</v>
          </cell>
          <cell r="D159" t="str">
            <v>integral</v>
          </cell>
          <cell r="E159" t="str">
            <v xml:space="preserve">intégralement </v>
          </cell>
          <cell r="F159" t="str">
            <v>integral</v>
          </cell>
          <cell r="G159" t="str">
            <v>integrale</v>
          </cell>
          <cell r="H159" t="str">
            <v xml:space="preserve">intergraal </v>
          </cell>
          <cell r="I159" t="str">
            <v>integral</v>
          </cell>
          <cell r="J159" t="str">
            <v>integrál</v>
          </cell>
          <cell r="K159" t="str">
            <v>integral</v>
          </cell>
          <cell r="L159" t="str">
            <v>整数化</v>
          </cell>
        </row>
        <row r="161">
          <cell r="C161" t="str">
            <v>(in Vorbereitung)</v>
          </cell>
          <cell r="D161" t="str">
            <v>(in preparation)</v>
          </cell>
          <cell r="E161" t="str">
            <v>(en préparation)</v>
          </cell>
          <cell r="F161" t="str">
            <v>(en la preparación)</v>
          </cell>
          <cell r="G161" t="str">
            <v>(in preparazione)</v>
          </cell>
          <cell r="H161" t="str">
            <v>(in voorbereiding)</v>
          </cell>
          <cell r="I161" t="str">
            <v>(en preparació)</v>
          </cell>
          <cell r="J161" t="str">
            <v>(előkészületben)</v>
          </cell>
          <cell r="K161" t="str">
            <v>em preparação</v>
          </cell>
        </row>
        <row r="162">
          <cell r="C162" t="str">
            <v>Uac, min.</v>
          </cell>
          <cell r="D162" t="str">
            <v>Vac, min.</v>
          </cell>
          <cell r="E162" t="str">
            <v>Uca, min.</v>
          </cell>
          <cell r="F162" t="str">
            <v>Uca, min.</v>
          </cell>
          <cell r="G162" t="str">
            <v>Uac, minima</v>
          </cell>
          <cell r="H162" t="str">
            <v>Uac, min.</v>
          </cell>
          <cell r="I162" t="str">
            <v>Uca,  mín.</v>
          </cell>
          <cell r="J162" t="str">
            <v>Vac, min.</v>
          </cell>
          <cell r="K162" t="str">
            <v>Uca, mín.</v>
          </cell>
          <cell r="L162" t="str">
            <v>Vac, min.</v>
          </cell>
        </row>
        <row r="163">
          <cell r="C163" t="str">
            <v>Uac, Nenn</v>
          </cell>
          <cell r="D163" t="str">
            <v>Vac, nom</v>
          </cell>
          <cell r="E163" t="str">
            <v>Uca, nom</v>
          </cell>
          <cell r="F163" t="str">
            <v>Uca, nom</v>
          </cell>
          <cell r="G163" t="str">
            <v>Uac, nom</v>
          </cell>
          <cell r="H163" t="str">
            <v>Uac, nominaal</v>
          </cell>
          <cell r="I163" t="str">
            <v>Uca, nom</v>
          </cell>
          <cell r="J163" t="str">
            <v>Vac, névl.</v>
          </cell>
          <cell r="K163" t="str">
            <v>Uca, nominal</v>
          </cell>
          <cell r="L163" t="str">
            <v>Vac, 额定</v>
          </cell>
        </row>
        <row r="164">
          <cell r="C164" t="str">
            <v>Uac, max</v>
          </cell>
          <cell r="D164" t="str">
            <v>Vac, max</v>
          </cell>
          <cell r="E164" t="str">
            <v>Uca, max</v>
          </cell>
          <cell r="F164" t="str">
            <v>Uca, máx</v>
          </cell>
          <cell r="G164" t="str">
            <v>Uac, max</v>
          </cell>
          <cell r="H164" t="str">
            <v>Uac,max</v>
          </cell>
          <cell r="I164" t="str">
            <v>Uca, màx</v>
          </cell>
          <cell r="J164" t="str">
            <v>Vac, max.</v>
          </cell>
          <cell r="K164" t="str">
            <v>Uca, máx.</v>
          </cell>
          <cell r="L164" t="str">
            <v>Vac, max</v>
          </cell>
        </row>
        <row r="165">
          <cell r="C165" t="str">
            <v>Wichtiger Hinweis:</v>
          </cell>
          <cell r="D165" t="str">
            <v>Attention!</v>
          </cell>
          <cell r="E165" t="str">
            <v>Attention!</v>
          </cell>
          <cell r="F165" t="str">
            <v>Attention!</v>
          </cell>
          <cell r="G165" t="str">
            <v>Attention!</v>
          </cell>
          <cell r="H165" t="str">
            <v>LET OP!!!</v>
          </cell>
          <cell r="I165" t="str">
            <v>Atenció!</v>
          </cell>
          <cell r="J165" t="str">
            <v>Figyelmeztetés:</v>
          </cell>
          <cell r="K165" t="str">
            <v>Indicação importante:</v>
          </cell>
          <cell r="L165" t="str">
            <v>注意 !</v>
          </cell>
        </row>
        <row r="166">
          <cell r="C166" t="str">
            <v>Die vorliegende Auslegung wurde für Photovoltaikanlagen mit einem Standort in Mitteleuropa</v>
          </cell>
          <cell r="D166" t="str">
            <v>This check of a PV-plant has been designed for installations in middle Europe. These plants</v>
          </cell>
          <cell r="E166" t="str">
            <v>This check of a PV-plant has been designed for installations in middle Europe. These plants</v>
          </cell>
          <cell r="F166" t="str">
            <v>This check of a PV-plant has been designed for installations in middle Europe. These plants</v>
          </cell>
          <cell r="G166" t="str">
            <v>This check of a PV-plant has been designed for installations in middle Europe. These plants</v>
          </cell>
          <cell r="H166" t="str">
            <v>Het gemaakte ontwerp is alleen geschikt voor PV installatie's aan te leggen in een plaats in midden Europa.</v>
          </cell>
          <cell r="I166" t="str">
            <v>Aquest pre-dimensionament d'una planta FV ha estat dissenyat per instal·lacions a Europa central.</v>
          </cell>
          <cell r="J166" t="str">
            <v xml:space="preserve">A fenti adatsor Közép-Európában üzembe helyezendő, napenergiával működő </v>
          </cell>
          <cell r="K166" t="str">
            <v xml:space="preserve">Este dimensionamento foi desenhado para plantas FV na Europa central.  Por isso esta evoluação não é aplicavel sem modificações. </v>
          </cell>
          <cell r="L166" t="str">
            <v>本计算程序是以欧洲中部地区光照数据为基础，其光照数据为900 kWh/kWp.</v>
          </cell>
        </row>
        <row r="167">
          <cell r="C167" t="str">
            <v>erstellt. Diese Anlagen erzielen einen jährlichen Ertrag von ca. 900 kWh/kWp.</v>
          </cell>
          <cell r="D167" t="str">
            <v>reach an annual energy of 900 kWh/kWp. In particular at locations with higher solar insolation</v>
          </cell>
          <cell r="E167" t="str">
            <v>reach an annual energy of 900 kWh/kWp. In particular at locations with higher solar insolation</v>
          </cell>
          <cell r="F167" t="str">
            <v>reach an annual energy of 900 kWh/kWp. In particular at locations with higher solar insolation</v>
          </cell>
          <cell r="G167" t="str">
            <v>reach an annual energy of 900 kWh/kWp. In particular at locations with higher solar insolation</v>
          </cell>
          <cell r="H167" t="str">
            <v>Deze installatie's bereiken een jaarlijkse opbrengst van ca. 900 kWh / kWp.</v>
          </cell>
          <cell r="I167" t="str">
            <v>Aquestes plantes arriben a produir anualment 900 kWh/kWp. En particular per localitats amb</v>
          </cell>
          <cell r="J167" t="str">
            <v>készülékekre vonatkozik. Ezek évi kb. 900 kWh/kWp energiatremelést irányoznak elő.</v>
          </cell>
          <cell r="K167" t="str">
            <v>Essas plantas podem produzir 900 kWh/kWp por ano.</v>
          </cell>
          <cell r="L167" t="str">
            <v>对于拟安装地区的光照较高时，本程序中的光照数据则不适应，需要进行必要的修正。</v>
          </cell>
        </row>
        <row r="168">
          <cell r="C168" t="str">
            <v>Insbesondere in geografischen Lagen mit einer deutlich höheren Einstrahlung müssen die örtlichen</v>
          </cell>
          <cell r="D168" t="str">
            <v>the original evaluation isn't applicable without modification. The utilization of the local statistical</v>
          </cell>
          <cell r="E168" t="str">
            <v>the original evaluation isn't applicable without modification. The utilization of the local statistical</v>
          </cell>
          <cell r="F168" t="str">
            <v>the original evaluation isn't applicable without modification. The utilization of the local statistical</v>
          </cell>
          <cell r="G168" t="str">
            <v>the original evaluation isn't applicable without modification. The utilization of the local statistical</v>
          </cell>
          <cell r="H168" t="str">
            <v xml:space="preserve">Let wel, in geografische gebieden met een beduidend hogere instraling moeten, de daar geldende </v>
          </cell>
          <cell r="I168" t="str">
            <v>radiació solar més elevada, l'avaluació original no és aplicable sense modificació. La utilització</v>
          </cell>
          <cell r="J168" t="str">
            <v>Olyan helyeken, ahol az átlagosnál nagyobb a besugárzás, ott a helyi viszonyoknak</v>
          </cell>
          <cell r="K168" t="str">
            <v>Em algums lugares a radiação solar pode ser mais elevada.</v>
          </cell>
          <cell r="L168" t="str">
            <v>为更为合理的计算，需要采用当地的光照分布数据和温度数据进行计算。</v>
          </cell>
        </row>
        <row r="169">
          <cell r="C169" t="str">
            <v>Einstrahlungs- und Temperaturstatistiken für eine realistische Ertragsabschätzung verwendet werden!</v>
          </cell>
          <cell r="D169" t="str">
            <v>distribution of insolation and temperature is essential for a realistic estimation of the performance.</v>
          </cell>
          <cell r="E169" t="str">
            <v>distribution of insolation and temperature is essential for a realistic estimation of the performance.</v>
          </cell>
          <cell r="F169" t="str">
            <v>distribution of insolation and temperature is essential for a realistic estimation of the performance.</v>
          </cell>
          <cell r="G169" t="str">
            <v>distribution of insolation and temperature is essential for a realistic estimation of the performance.</v>
          </cell>
          <cell r="H169" t="str">
            <v>instralings- en temperatuursstatistieken gebruikt worden voor een realistische opbrengstschatting.</v>
          </cell>
          <cell r="I169" t="str">
            <v>de la distribució local estadística de radiació i temperatura és essencial per estimacions realístiques.</v>
          </cell>
          <cell r="J169" t="str">
            <v>megfelelő besugárzási és hőmérsékleti statisztikák alapján módosítani kell az adatokat.</v>
          </cell>
          <cell r="K169" t="str">
            <v>A radiação e a temperutura local são essenciais para estimações realistas.</v>
          </cell>
          <cell r="L169" t="str">
            <v xml:space="preserve"> </v>
          </cell>
        </row>
        <row r="171">
          <cell r="C171" t="str">
            <v>Generator kann bei trafolosen Geräten nicht geerdet werden!</v>
          </cell>
          <cell r="D171" t="str">
            <v>Grounding of PV generator is not possible with transformerless inverters!</v>
          </cell>
          <cell r="E171" t="str">
            <v>Grounding of PV generator is not possible with transformerless inverters!</v>
          </cell>
          <cell r="F171" t="str">
            <v>Grounding of PV generator is not possible with transformerless inverters!</v>
          </cell>
          <cell r="G171" t="str">
            <v>Grounding of PV generator is not possible with transformerless inverters!</v>
          </cell>
          <cell r="H171" t="str">
            <v>Grounding of PV generator is not possible with transformerless inverters!</v>
          </cell>
          <cell r="I171" t="str">
            <v>Grounding of PV generator is not possible with transformerless inverters!</v>
          </cell>
          <cell r="J171" t="str">
            <v>Grounding of PV generator is not possible with transformerless inverters!</v>
          </cell>
          <cell r="K171" t="str">
            <v>Grounding of PV generator is not possible with transformerless inverters!</v>
          </cell>
          <cell r="L171" t="str">
            <v>Grounding of PV generator is not possible with transformerless inverters!</v>
          </cell>
        </row>
        <row r="172">
          <cell r="C172" t="str">
            <v>Erdungsempfehlungen des Herstellers beachten!</v>
          </cell>
          <cell r="D172" t="str">
            <v>Please follow any grounding recommendation of manufacturer!</v>
          </cell>
          <cell r="E172" t="str">
            <v>Please follow any grounding recommendation of manufacturer!</v>
          </cell>
          <cell r="F172" t="str">
            <v>Please follow any grounding recommendation of manufacturer!</v>
          </cell>
          <cell r="G172" t="str">
            <v>Please follow any grounding recommendation of manufacturer!</v>
          </cell>
          <cell r="H172" t="str">
            <v>Please follow any grounding recommendation of manufacturer!</v>
          </cell>
          <cell r="I172" t="str">
            <v>Please follow any grounding recommendation of manufacturer!</v>
          </cell>
          <cell r="J172" t="str">
            <v>Please follow any grounding recommendation of manufacturer!</v>
          </cell>
          <cell r="K172" t="str">
            <v>Please follow any grounding recommendation of manufacturer!</v>
          </cell>
          <cell r="L172" t="str">
            <v>Please follow any grounding recommendation of manufacturer!</v>
          </cell>
        </row>
        <row r="174">
          <cell r="C174" t="str">
            <v>Material der Solarzellen</v>
          </cell>
          <cell r="D174" t="str">
            <v>Material of the solar cells</v>
          </cell>
          <cell r="E174" t="str">
            <v>matière des cellules solaires</v>
          </cell>
          <cell r="F174" t="str">
            <v>material de las células solares</v>
          </cell>
          <cell r="G174" t="str">
            <v>materiale delle pile solari</v>
          </cell>
          <cell r="H174" t="str">
            <v xml:space="preserve">material van de zonnecellen </v>
          </cell>
          <cell r="I174" t="str">
            <v>matèria de las células solares</v>
          </cell>
          <cell r="J174" t="str">
            <v>Material of the solar cells</v>
          </cell>
          <cell r="K174" t="str">
            <v>Material das células solares</v>
          </cell>
          <cell r="L174" t="str">
            <v>光电池材料</v>
          </cell>
        </row>
        <row r="175">
          <cell r="C175" t="str">
            <v>Temperaturkoeffizient der MPP-Spannung</v>
          </cell>
          <cell r="D175" t="str">
            <v>temp. coefficient of MPP voltage</v>
          </cell>
          <cell r="E175" t="str">
            <v>Coefficient thermique de la tension MPP</v>
          </cell>
          <cell r="F175" t="str">
            <v>Coeficiente de temperatura del voltaje MPP</v>
          </cell>
          <cell r="G175" t="str">
            <v>coefficiente termico della tensione MPP</v>
          </cell>
          <cell r="H175" t="str">
            <v>Temp. Coefficient  bij MPP-spanning</v>
          </cell>
          <cell r="I175" t="str">
            <v>Coeficient de temperatura de la tensió MPP</v>
          </cell>
          <cell r="J175" t="str">
            <v>az MPP fesz.hőmérsékleti együtthatója</v>
          </cell>
          <cell r="K175" t="str">
            <v>coeficiente da temperatura da voltagem MPP</v>
          </cell>
          <cell r="L175" t="str">
            <v>最大功率点电压温度系数</v>
          </cell>
        </row>
        <row r="176">
          <cell r="C176" t="str">
            <v>Temperaturkoeffizient des MPP-Stroms</v>
          </cell>
          <cell r="D176" t="str">
            <v>temp. coefficient of MPP current</v>
          </cell>
          <cell r="E176" t="str">
            <v>Coefficient thermique de la courant MPP</v>
          </cell>
          <cell r="F176" t="str">
            <v>Coeficiente de temperatura del corriente MPP</v>
          </cell>
          <cell r="G176" t="str">
            <v>coefficiente termico della corrente MPP</v>
          </cell>
          <cell r="H176" t="str">
            <v>Temp. Coefficient  bij MPP-Stroom</v>
          </cell>
          <cell r="I176" t="str">
            <v>Coeficient de temperatura de la corrent MPP</v>
          </cell>
          <cell r="J176" t="str">
            <v>az MPP áram hőmérsékleti együtthatója</v>
          </cell>
          <cell r="K176" t="str">
            <v>coefficiente da temperatura da corrente MPP</v>
          </cell>
          <cell r="L176" t="str">
            <v>电大功率点电流温度系数</v>
          </cell>
        </row>
        <row r="177">
          <cell r="C177" t="str">
            <v>Temperaturkoeffizient der Leerlaufspannung</v>
          </cell>
          <cell r="D177" t="str">
            <v>temp. coefficient of open circuit voltage</v>
          </cell>
          <cell r="E177" t="str">
            <v>Coefficient thermique de la tension à circuit ouvert</v>
          </cell>
          <cell r="F177" t="str">
            <v>Coeficiente de temperatura del voltaje en vacío</v>
          </cell>
          <cell r="G177" t="str">
            <v>coefficiente termico della tensione a vuoto</v>
          </cell>
          <cell r="H177" t="str">
            <v>Temp. Coefficient  bij Open Spanning</v>
          </cell>
          <cell r="I177" t="str">
            <v>Coeficient de temperatura de la tensió de circuit obert</v>
          </cell>
          <cell r="J177" t="str">
            <v>az üresjárati fesz.hőmérsékleti együtthatója</v>
          </cell>
          <cell r="K177" t="str">
            <v>coefficiente da temperatura da voltagem em vazio</v>
          </cell>
          <cell r="L177" t="str">
            <v>开路电压点温度系数</v>
          </cell>
        </row>
        <row r="178">
          <cell r="C178" t="str">
            <v>Temperaturkoeffizient des Kurzschlußstroms</v>
          </cell>
          <cell r="D178" t="str">
            <v>temp. coefficient of short circuit current</v>
          </cell>
          <cell r="E178" t="str">
            <v>Coefficient thermique de la courant de court-circuit</v>
          </cell>
          <cell r="F178" t="str">
            <v>Coeficiente de temperatura del corriente de cortocircuito</v>
          </cell>
          <cell r="G178" t="str">
            <v>coefficiente termico della corrente di corto circuito</v>
          </cell>
          <cell r="H178" t="str">
            <v>Temp. Coefficient  bij Kortsluitstroom</v>
          </cell>
          <cell r="I178" t="str">
            <v>Coeficient de temperatura de la corrent de curt circuit</v>
          </cell>
          <cell r="J178" t="str">
            <v>az rövidzárlati áram hőmérsékleti együtthatója</v>
          </cell>
          <cell r="L178" t="str">
            <v>短路电流温度系数</v>
          </cell>
        </row>
        <row r="179">
          <cell r="K179" t="str">
            <v>coefficiente da temperatura do curto-circuito</v>
          </cell>
        </row>
        <row r="180">
          <cell r="C180" t="str">
            <v>Angabe fehlt!</v>
          </cell>
          <cell r="D180" t="str">
            <v>no data!</v>
          </cell>
          <cell r="E180" t="str">
            <v>pas de données!</v>
          </cell>
          <cell r="F180" t="str">
            <v>no dato!</v>
          </cell>
          <cell r="G180" t="str">
            <v>nessun dati!</v>
          </cell>
          <cell r="H180" t="str">
            <v>Gedateerde fehlen!</v>
          </cell>
          <cell r="I180" t="str">
            <v>cap dades!</v>
          </cell>
          <cell r="J180" t="str">
            <v>no data!</v>
          </cell>
          <cell r="K180" t="str">
            <v>faltam dados</v>
          </cell>
          <cell r="L180" t="str">
            <v>无数据 !</v>
          </cell>
        </row>
        <row r="181">
          <cell r="C181" t="str">
            <v>geschätzt</v>
          </cell>
          <cell r="D181" t="str">
            <v>estimated</v>
          </cell>
          <cell r="E181" t="str">
            <v>estimé</v>
          </cell>
          <cell r="F181" t="str">
            <v>estimado</v>
          </cell>
          <cell r="G181" t="str">
            <v>valutato</v>
          </cell>
          <cell r="H181" t="str">
            <v>geschate</v>
          </cell>
          <cell r="I181" t="str">
            <v>estimado</v>
          </cell>
          <cell r="J181" t="str">
            <v>estimated</v>
          </cell>
          <cell r="K181" t="str">
            <v>estimado</v>
          </cell>
          <cell r="L181" t="str">
            <v>估算值</v>
          </cell>
        </row>
        <row r="186">
          <cell r="C186" t="str">
            <v>|--------------Letzte Zeile der Matrix 'Text' -----------Neue Zeilen ausschliesslich vor dieser Zeile einfügen !!!! ----------|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v-austria@alpine-energie.com" TargetMode="External"/><Relationship Id="rId1" Type="http://schemas.openxmlformats.org/officeDocument/2006/relationships/hyperlink" Target="http://www.alpine-energie.com/Content.Node/geschaeftsfelder/pv_oesterreich.php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em-ag.at/static/cms/sites/oem-ag.at/media/downloads/cont/Kontingent_tagesaktuelles_Unterstuetzungsvolumen_in_EUR.xl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abgld.at/index.php?id=790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http://www.tirol.gv.at/themen/umwelt/wasserrecht/photovoltaikfoerderung/" TargetMode="External"/><Relationship Id="rId7" Type="http://schemas.openxmlformats.org/officeDocument/2006/relationships/hyperlink" Target="http://www.esv.or.at/foerderungen/oekostrom/photovoltaik/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http://www.umweltfoerderung.at/kpc/de/home/umweltfrderung/fr_private/weitere_frderungen/landesfrderung_wien/" TargetMode="External"/><Relationship Id="rId1" Type="http://schemas.openxmlformats.org/officeDocument/2006/relationships/hyperlink" Target="http://www.umweltfoerderung.at/kpc/de/home/umweltfrderung/fr_private/weitere_frderungen/vorarlberg/" TargetMode="External"/><Relationship Id="rId6" Type="http://schemas.openxmlformats.org/officeDocument/2006/relationships/hyperlink" Target="http://www.noe.gv.at/Bauen-Wohnen/Heizen-Energie/Solar-Waermepumpen-Photovoltaik-Foerderung/Solar_Waermepumpen_Photovoltaikanlagen.html" TargetMode="External"/><Relationship Id="rId11" Type="http://schemas.openxmlformats.org/officeDocument/2006/relationships/hyperlink" Target="http://www.klimafonds.gv.at/foerderungen/aktuelle-foerderungen/2012/photovoltaik-foerderaktion-2012/" TargetMode="External"/><Relationship Id="rId5" Type="http://schemas.openxmlformats.org/officeDocument/2006/relationships/hyperlink" Target="http://portal.foerdermanager.net/information-und-beratung/foerdermoeglichkeiten/direktzuschuss/solar/photovoltaik-oekostrom/" TargetMode="External"/><Relationship Id="rId10" Type="http://schemas.openxmlformats.org/officeDocument/2006/relationships/hyperlink" Target="http://www.pv2012.at/" TargetMode="External"/><Relationship Id="rId4" Type="http://schemas.openxmlformats.org/officeDocument/2006/relationships/hyperlink" Target="http://www.technik.steiermark.at/cms/ziel/59689784/DE/" TargetMode="External"/><Relationship Id="rId9" Type="http://schemas.openxmlformats.org/officeDocument/2006/relationships/hyperlink" Target="http://www.ktn.gv.at/42109_DE-ktn.gv.at-THEMEN?detail=2&amp;thema=1&amp;subthema=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-control.at/portal/page/portal/ECONTROL_HOME/STROM/STROMPREISE/ENDVERBRAUCHERPREI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 enableFormatConditionsCalculation="0">
    <tabColor indexed="22"/>
  </sheetPr>
  <dimension ref="A4:M94"/>
  <sheetViews>
    <sheetView showRowColHeaders="0" zoomScaleNormal="100" zoomScaleSheetLayoutView="100" workbookViewId="0">
      <selection activeCell="L39" sqref="L39"/>
    </sheetView>
  </sheetViews>
  <sheetFormatPr baseColWidth="10" defaultColWidth="10.7109375" defaultRowHeight="12.75" x14ac:dyDescent="0.2"/>
  <cols>
    <col min="1" max="16384" width="10.7109375" style="199"/>
  </cols>
  <sheetData>
    <row r="4" spans="1:9" ht="9" customHeight="1" x14ac:dyDescent="0.2"/>
    <row r="5" spans="1:9" ht="18" x14ac:dyDescent="0.25">
      <c r="A5" s="528" t="s">
        <v>1213</v>
      </c>
      <c r="B5" s="528"/>
      <c r="C5" s="528"/>
      <c r="D5" s="528"/>
      <c r="E5" s="528"/>
      <c r="F5" s="528"/>
      <c r="G5" s="528"/>
      <c r="H5" s="528"/>
      <c r="I5" s="528"/>
    </row>
    <row r="6" spans="1:9" ht="15.75" customHeight="1" x14ac:dyDescent="0.25">
      <c r="A6" s="529" t="s">
        <v>2474</v>
      </c>
      <c r="B6" s="530"/>
      <c r="C6" s="530"/>
      <c r="D6" s="530"/>
      <c r="E6" s="530"/>
      <c r="F6" s="530"/>
      <c r="G6" s="530"/>
      <c r="H6" s="530"/>
      <c r="I6" s="530"/>
    </row>
    <row r="14" spans="1:9" x14ac:dyDescent="0.2">
      <c r="B14" s="161"/>
      <c r="E14" s="6"/>
      <c r="F14" s="159"/>
      <c r="G14" s="6"/>
      <c r="H14" s="6"/>
    </row>
    <row r="15" spans="1:9" x14ac:dyDescent="0.2">
      <c r="E15" s="6"/>
      <c r="F15" s="159"/>
      <c r="G15" s="6"/>
      <c r="H15" s="6"/>
    </row>
    <row r="16" spans="1:9" x14ac:dyDescent="0.2">
      <c r="E16" s="6"/>
      <c r="F16" s="159"/>
      <c r="G16" s="6"/>
      <c r="H16" s="6"/>
    </row>
    <row r="17" spans="2:11" x14ac:dyDescent="0.2">
      <c r="E17" s="6"/>
      <c r="F17" s="159"/>
      <c r="G17" s="6"/>
      <c r="H17" s="6"/>
    </row>
    <row r="18" spans="2:11" x14ac:dyDescent="0.2">
      <c r="E18" s="6"/>
      <c r="F18" s="159"/>
      <c r="G18" s="6"/>
      <c r="H18" s="6"/>
    </row>
    <row r="20" spans="2:11" x14ac:dyDescent="0.2">
      <c r="B20" s="161"/>
    </row>
    <row r="21" spans="2:11" x14ac:dyDescent="0.2">
      <c r="E21" s="6"/>
      <c r="F21" s="159"/>
      <c r="G21" s="6"/>
      <c r="H21" s="6"/>
      <c r="I21" s="159"/>
      <c r="J21" s="159"/>
      <c r="K21" s="6"/>
    </row>
    <row r="22" spans="2:11" x14ac:dyDescent="0.2">
      <c r="E22" s="6"/>
      <c r="F22" s="159"/>
      <c r="G22" s="6"/>
      <c r="H22" s="6"/>
      <c r="I22" s="159"/>
      <c r="J22" s="159"/>
      <c r="K22" s="6"/>
    </row>
    <row r="23" spans="2:11" x14ac:dyDescent="0.2">
      <c r="I23" s="159"/>
      <c r="J23" s="159"/>
      <c r="K23" s="6"/>
    </row>
    <row r="24" spans="2:11" x14ac:dyDescent="0.2">
      <c r="I24" s="159"/>
      <c r="J24" s="159"/>
      <c r="K24" s="6"/>
    </row>
    <row r="25" spans="2:11" x14ac:dyDescent="0.2">
      <c r="I25" s="159"/>
      <c r="J25" s="159"/>
      <c r="K25" s="6"/>
    </row>
    <row r="26" spans="2:11" x14ac:dyDescent="0.2">
      <c r="I26" s="159"/>
      <c r="J26" s="159"/>
      <c r="K26" s="6"/>
    </row>
    <row r="27" spans="2:11" x14ac:dyDescent="0.2">
      <c r="B27" s="161"/>
      <c r="I27" s="159"/>
      <c r="J27" s="159"/>
      <c r="K27" s="6"/>
    </row>
    <row r="28" spans="2:11" x14ac:dyDescent="0.2">
      <c r="B28" s="204"/>
      <c r="I28" s="159"/>
      <c r="J28" s="159"/>
      <c r="K28" s="6"/>
    </row>
    <row r="29" spans="2:11" x14ac:dyDescent="0.2">
      <c r="I29" s="159"/>
      <c r="J29" s="159"/>
      <c r="K29" s="6"/>
    </row>
    <row r="33" spans="2:12" x14ac:dyDescent="0.2">
      <c r="K33" s="161"/>
      <c r="L33" s="6"/>
    </row>
    <row r="34" spans="2:12" x14ac:dyDescent="0.2">
      <c r="B34" s="204"/>
      <c r="K34" s="6"/>
      <c r="L34" s="6"/>
    </row>
    <row r="35" spans="2:12" x14ac:dyDescent="0.2">
      <c r="K35" s="6"/>
      <c r="L35" s="6"/>
    </row>
    <row r="36" spans="2:12" x14ac:dyDescent="0.2">
      <c r="K36" s="6"/>
      <c r="L36" s="6"/>
    </row>
    <row r="37" spans="2:12" x14ac:dyDescent="0.2">
      <c r="K37" s="6"/>
      <c r="L37" s="6"/>
    </row>
    <row r="38" spans="2:12" x14ac:dyDescent="0.2">
      <c r="K38" s="6"/>
      <c r="L38" s="6"/>
    </row>
    <row r="39" spans="2:12" x14ac:dyDescent="0.2">
      <c r="L39" s="242"/>
    </row>
    <row r="40" spans="2:12" x14ac:dyDescent="0.2">
      <c r="B40" s="204"/>
    </row>
    <row r="69" spans="2:13" x14ac:dyDescent="0.2">
      <c r="B69" s="204"/>
      <c r="M69" s="242"/>
    </row>
    <row r="79" spans="2:13" x14ac:dyDescent="0.2">
      <c r="B79" s="204"/>
    </row>
    <row r="82" spans="2:11" x14ac:dyDescent="0.2">
      <c r="B82" s="161"/>
    </row>
    <row r="88" spans="2:11" x14ac:dyDescent="0.2">
      <c r="B88" s="161"/>
    </row>
    <row r="89" spans="2:11" x14ac:dyDescent="0.2">
      <c r="C89" s="201"/>
      <c r="K89" s="161"/>
    </row>
    <row r="90" spans="2:11" x14ac:dyDescent="0.2">
      <c r="C90" s="201"/>
    </row>
    <row r="91" spans="2:11" x14ac:dyDescent="0.2">
      <c r="D91" s="202"/>
      <c r="F91" s="203"/>
      <c r="K91" s="200"/>
    </row>
    <row r="92" spans="2:11" x14ac:dyDescent="0.2">
      <c r="D92" s="202"/>
      <c r="F92" s="203"/>
    </row>
    <row r="94" spans="2:11" x14ac:dyDescent="0.2">
      <c r="K94" s="200"/>
    </row>
  </sheetData>
  <sheetProtection sheet="1" objects="1" scenarios="1" selectLockedCells="1"/>
  <mergeCells count="2">
    <mergeCell ref="A5:I5"/>
    <mergeCell ref="A6:I6"/>
  </mergeCells>
  <phoneticPr fontId="2" type="noConversion"/>
  <printOptions horizontalCentered="1"/>
  <pageMargins left="0.39370078740157483" right="0.39370078740157483" top="0.39370078740157483" bottom="0.78740157480314965" header="0.39370078740157483" footer="0.39370078740157483"/>
  <pageSetup paperSize="9" scale="95" orientation="portrait" r:id="rId1"/>
  <headerFooter alignWithMargins="0">
    <oddFooter>&amp;LPV-TOOL für private Nutzer - Benutzerhinweise&amp;RSeite &amp;P von &amp;N</oddFooter>
  </headerFooter>
  <rowBreaks count="1" manualBreakCount="1">
    <brk id="5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 enableFormatConditionsCalculation="0">
    <tabColor indexed="22"/>
  </sheetPr>
  <dimension ref="A3:L117"/>
  <sheetViews>
    <sheetView showRowColHeaders="0" zoomScaleNormal="100" zoomScaleSheetLayoutView="100" workbookViewId="0">
      <selection activeCell="B22" sqref="B22:E22"/>
    </sheetView>
  </sheetViews>
  <sheetFormatPr baseColWidth="10" defaultColWidth="10.7109375" defaultRowHeight="12.75" x14ac:dyDescent="0.2"/>
  <cols>
    <col min="1" max="16384" width="10.7109375" style="199"/>
  </cols>
  <sheetData>
    <row r="3" spans="1:10" ht="6" customHeight="1" x14ac:dyDescent="0.2"/>
    <row r="4" spans="1:10" ht="6" customHeight="1" x14ac:dyDescent="0.2"/>
    <row r="5" spans="1:10" ht="18" x14ac:dyDescent="0.25">
      <c r="A5" s="528" t="s">
        <v>1213</v>
      </c>
      <c r="B5" s="528"/>
      <c r="C5" s="528"/>
      <c r="D5" s="528"/>
      <c r="E5" s="528"/>
      <c r="F5" s="528"/>
      <c r="G5" s="528"/>
      <c r="H5" s="528"/>
      <c r="I5" s="528"/>
      <c r="J5" s="491"/>
    </row>
    <row r="6" spans="1:10" ht="15.75" x14ac:dyDescent="0.25">
      <c r="A6" s="529" t="s">
        <v>2474</v>
      </c>
      <c r="B6" s="530"/>
      <c r="C6" s="530"/>
      <c r="D6" s="530"/>
      <c r="E6" s="530"/>
      <c r="F6" s="530"/>
      <c r="G6" s="530"/>
      <c r="H6" s="530"/>
      <c r="I6" s="530"/>
    </row>
    <row r="14" spans="1:10" x14ac:dyDescent="0.2">
      <c r="B14" s="161"/>
      <c r="E14" s="6"/>
      <c r="F14" s="159"/>
      <c r="G14" s="6"/>
      <c r="H14" s="6"/>
    </row>
    <row r="15" spans="1:10" x14ac:dyDescent="0.2">
      <c r="E15" s="6"/>
      <c r="F15" s="159"/>
      <c r="G15" s="6"/>
      <c r="H15" s="6"/>
    </row>
    <row r="16" spans="1:10" x14ac:dyDescent="0.2">
      <c r="E16" s="6"/>
      <c r="F16" s="159"/>
      <c r="G16" s="6"/>
      <c r="H16" s="6"/>
    </row>
    <row r="17" spans="1:11" x14ac:dyDescent="0.2">
      <c r="E17" s="6"/>
      <c r="F17" s="159"/>
      <c r="G17" s="6"/>
      <c r="H17" s="6"/>
    </row>
    <row r="18" spans="1:11" x14ac:dyDescent="0.2">
      <c r="E18" s="6"/>
      <c r="F18" s="159"/>
      <c r="G18" s="6"/>
      <c r="H18" s="6"/>
    </row>
    <row r="20" spans="1:11" ht="14.25" x14ac:dyDescent="0.2">
      <c r="A20" s="430" t="s">
        <v>1721</v>
      </c>
      <c r="B20" s="431" t="s">
        <v>1719</v>
      </c>
      <c r="D20" s="161"/>
    </row>
    <row r="21" spans="1:11" ht="14.25" x14ac:dyDescent="0.2">
      <c r="B21" s="431" t="s">
        <v>1720</v>
      </c>
      <c r="E21" s="6"/>
      <c r="F21" s="159"/>
      <c r="G21" s="6"/>
      <c r="H21" s="6"/>
      <c r="I21" s="159"/>
      <c r="J21" s="159"/>
      <c r="K21" s="6"/>
    </row>
    <row r="22" spans="1:11" x14ac:dyDescent="0.2">
      <c r="B22" s="531" t="s">
        <v>1789</v>
      </c>
      <c r="C22" s="532"/>
      <c r="D22" s="532"/>
      <c r="E22" s="532"/>
      <c r="F22" s="159"/>
      <c r="G22" s="6"/>
      <c r="H22" s="6"/>
      <c r="I22" s="159"/>
      <c r="J22" s="159"/>
      <c r="K22" s="6"/>
    </row>
    <row r="23" spans="1:11" x14ac:dyDescent="0.2">
      <c r="B23" s="533" t="s">
        <v>1790</v>
      </c>
      <c r="C23" s="532"/>
      <c r="D23" s="532"/>
      <c r="E23" s="532"/>
      <c r="F23" s="532"/>
      <c r="G23" s="532"/>
      <c r="H23" s="532"/>
      <c r="I23" s="159"/>
      <c r="J23" s="159"/>
      <c r="K23" s="6"/>
    </row>
    <row r="24" spans="1:11" x14ac:dyDescent="0.2">
      <c r="I24" s="159"/>
      <c r="J24" s="159"/>
      <c r="K24" s="6"/>
    </row>
    <row r="25" spans="1:11" x14ac:dyDescent="0.2">
      <c r="I25" s="159"/>
      <c r="J25" s="159"/>
      <c r="K25" s="6"/>
    </row>
    <row r="26" spans="1:11" x14ac:dyDescent="0.2">
      <c r="I26" s="159"/>
      <c r="J26" s="159"/>
      <c r="K26" s="6"/>
    </row>
    <row r="27" spans="1:11" x14ac:dyDescent="0.2">
      <c r="B27" s="161"/>
      <c r="I27" s="159"/>
      <c r="J27" s="159"/>
      <c r="K27" s="6"/>
    </row>
    <row r="28" spans="1:11" x14ac:dyDescent="0.2">
      <c r="B28" s="204"/>
      <c r="I28" s="159"/>
      <c r="J28" s="159"/>
      <c r="K28" s="6"/>
    </row>
    <row r="29" spans="1:11" x14ac:dyDescent="0.2">
      <c r="I29" s="159"/>
      <c r="J29" s="159"/>
      <c r="K29" s="6"/>
    </row>
    <row r="33" spans="2:12" x14ac:dyDescent="0.2">
      <c r="K33" s="161"/>
      <c r="L33" s="6"/>
    </row>
    <row r="34" spans="2:12" x14ac:dyDescent="0.2">
      <c r="B34" s="204"/>
      <c r="K34" s="6"/>
      <c r="L34" s="6"/>
    </row>
    <row r="35" spans="2:12" x14ac:dyDescent="0.2">
      <c r="K35" s="6"/>
      <c r="L35" s="6"/>
    </row>
    <row r="36" spans="2:12" x14ac:dyDescent="0.2">
      <c r="K36" s="6"/>
      <c r="L36" s="6"/>
    </row>
    <row r="37" spans="2:12" x14ac:dyDescent="0.2">
      <c r="K37" s="6"/>
      <c r="L37" s="6"/>
    </row>
    <row r="38" spans="2:12" x14ac:dyDescent="0.2">
      <c r="K38" s="6"/>
      <c r="L38" s="6"/>
    </row>
    <row r="40" spans="2:12" x14ac:dyDescent="0.2">
      <c r="B40" s="204"/>
    </row>
    <row r="69" spans="2:2" x14ac:dyDescent="0.2">
      <c r="B69" s="204"/>
    </row>
    <row r="79" spans="2:2" x14ac:dyDescent="0.2">
      <c r="B79" s="204"/>
    </row>
    <row r="82" spans="2:11" x14ac:dyDescent="0.2">
      <c r="B82" s="161"/>
    </row>
    <row r="88" spans="2:11" x14ac:dyDescent="0.2">
      <c r="B88" s="161"/>
    </row>
    <row r="89" spans="2:11" x14ac:dyDescent="0.2">
      <c r="C89" s="201"/>
      <c r="K89" s="161"/>
    </row>
    <row r="90" spans="2:11" x14ac:dyDescent="0.2">
      <c r="C90" s="201"/>
    </row>
    <row r="91" spans="2:11" x14ac:dyDescent="0.2">
      <c r="D91" s="202"/>
      <c r="F91" s="203"/>
      <c r="K91" s="200"/>
    </row>
    <row r="92" spans="2:11" x14ac:dyDescent="0.2">
      <c r="D92" s="202"/>
      <c r="F92" s="203"/>
    </row>
    <row r="94" spans="2:11" x14ac:dyDescent="0.2">
      <c r="K94" s="200"/>
    </row>
    <row r="117" spans="1:1" x14ac:dyDescent="0.2">
      <c r="A117" s="242"/>
    </row>
  </sheetData>
  <sheetProtection sheet="1" objects="1" scenarios="1" selectLockedCells="1"/>
  <mergeCells count="4">
    <mergeCell ref="A5:I5"/>
    <mergeCell ref="A6:I6"/>
    <mergeCell ref="B22:E22"/>
    <mergeCell ref="B23:H23"/>
  </mergeCells>
  <phoneticPr fontId="2" type="noConversion"/>
  <hyperlinks>
    <hyperlink ref="B23" r:id="rId1"/>
    <hyperlink ref="B22" r:id="rId2"/>
  </hyperlinks>
  <printOptions horizontalCentered="1"/>
  <pageMargins left="0.39370078740157483" right="0.39370078740157483" top="0.39370078740157483" bottom="0.78740157480314965" header="0.39370078740157483" footer="0.39370078740157483"/>
  <pageSetup paperSize="9" scale="95" orientation="portrait" r:id="rId3"/>
  <headerFooter alignWithMargins="0">
    <oddFooter>&amp;LPV-TOOL für private Nutzer - Benutzerhinweise&amp;RSeite &amp;P von &amp;N</oddFooter>
  </headerFooter>
  <rowBreaks count="1" manualBreakCount="1">
    <brk id="60" max="8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tabColor indexed="22"/>
  </sheetPr>
  <dimension ref="A1:AA308"/>
  <sheetViews>
    <sheetView showRowColHeaders="0" tabSelected="1" zoomScale="70" zoomScaleNormal="70" zoomScaleSheetLayoutView="75" workbookViewId="0">
      <selection activeCell="G86" sqref="G86"/>
    </sheetView>
  </sheetViews>
  <sheetFormatPr baseColWidth="10" defaultRowHeight="12.75" x14ac:dyDescent="0.2"/>
  <cols>
    <col min="1" max="1" width="0.7109375" style="1" customWidth="1"/>
    <col min="2" max="2" width="15.5703125" style="1" customWidth="1"/>
    <col min="3" max="3" width="8.85546875" style="1" customWidth="1"/>
    <col min="4" max="4" width="8.42578125" style="1" customWidth="1"/>
    <col min="5" max="5" width="10.28515625" style="1" bestFit="1" customWidth="1"/>
    <col min="6" max="6" width="11" style="1" customWidth="1"/>
    <col min="7" max="7" width="14.42578125" style="81" customWidth="1"/>
    <col min="8" max="8" width="15.140625" style="1" customWidth="1"/>
    <col min="9" max="9" width="6.7109375" style="1" customWidth="1"/>
    <col min="10" max="10" width="1.140625" style="1" customWidth="1"/>
    <col min="11" max="11" width="25.7109375" style="81" customWidth="1"/>
    <col min="12" max="12" width="17" style="1" bestFit="1" customWidth="1"/>
    <col min="13" max="18" width="11.42578125" style="1"/>
    <col min="19" max="19" width="15.7109375" style="1" bestFit="1" customWidth="1"/>
    <col min="20" max="20" width="11.42578125" style="1"/>
    <col min="21" max="21" width="17.85546875" style="1" bestFit="1" customWidth="1"/>
    <col min="22" max="16384" width="11.42578125" style="1"/>
  </cols>
  <sheetData>
    <row r="1" spans="1:17" x14ac:dyDescent="0.2">
      <c r="B1" s="534"/>
      <c r="C1" s="535"/>
      <c r="D1" s="535"/>
      <c r="E1" s="535"/>
    </row>
    <row r="2" spans="1:17" x14ac:dyDescent="0.2">
      <c r="B2" s="535"/>
      <c r="C2" s="535"/>
      <c r="D2" s="535"/>
      <c r="E2" s="535"/>
    </row>
    <row r="3" spans="1:17" x14ac:dyDescent="0.2">
      <c r="B3" s="535"/>
      <c r="C3" s="535"/>
      <c r="D3" s="535"/>
      <c r="E3" s="535"/>
    </row>
    <row r="4" spans="1:17" x14ac:dyDescent="0.2">
      <c r="A4" s="6"/>
      <c r="B4" s="535"/>
      <c r="C4" s="535"/>
      <c r="D4" s="535"/>
      <c r="E4" s="535"/>
      <c r="F4" s="6"/>
      <c r="G4" s="159"/>
      <c r="H4" s="6"/>
      <c r="I4" s="6"/>
      <c r="J4" s="6"/>
      <c r="K4" s="159"/>
      <c r="L4" s="6"/>
      <c r="M4" s="6"/>
      <c r="N4" s="6"/>
      <c r="O4" s="6"/>
      <c r="P4" s="6"/>
      <c r="Q4" s="6"/>
    </row>
    <row r="5" spans="1:17" ht="8.1" customHeight="1" x14ac:dyDescent="0.2">
      <c r="B5" s="535"/>
      <c r="C5" s="535"/>
      <c r="D5" s="535"/>
      <c r="E5" s="535"/>
    </row>
    <row r="6" spans="1:17" s="199" customFormat="1" ht="41.25" customHeight="1" x14ac:dyDescent="0.4">
      <c r="A6" s="536" t="s">
        <v>1213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</row>
    <row r="7" spans="1:17" ht="23.25" x14ac:dyDescent="0.35">
      <c r="A7" s="544" t="s">
        <v>2474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</row>
    <row r="8" spans="1:17" ht="25.5" customHeight="1" x14ac:dyDescent="0.2"/>
    <row r="9" spans="1:17" ht="18" x14ac:dyDescent="0.25">
      <c r="B9" s="332" t="s">
        <v>2456</v>
      </c>
      <c r="C9" s="333"/>
      <c r="D9" s="333"/>
      <c r="E9" s="333"/>
      <c r="F9" s="333"/>
      <c r="G9" s="334"/>
      <c r="H9" s="334"/>
      <c r="I9" s="335"/>
      <c r="K9" s="332" t="s">
        <v>2643</v>
      </c>
      <c r="L9" s="333"/>
      <c r="M9" s="333"/>
      <c r="N9" s="333"/>
      <c r="O9" s="333"/>
      <c r="P9" s="334"/>
      <c r="Q9" s="335"/>
    </row>
    <row r="10" spans="1:17" ht="6" customHeight="1" x14ac:dyDescent="0.25">
      <c r="B10" s="336"/>
      <c r="C10" s="82"/>
      <c r="D10" s="82"/>
      <c r="E10" s="82"/>
      <c r="F10" s="82"/>
      <c r="G10" s="83"/>
      <c r="H10" s="83"/>
      <c r="I10" s="337"/>
      <c r="K10" s="444"/>
      <c r="L10" s="445"/>
      <c r="M10" s="445"/>
      <c r="N10" s="445"/>
      <c r="O10" s="445"/>
      <c r="P10" s="445"/>
      <c r="Q10" s="446"/>
    </row>
    <row r="11" spans="1:17" x14ac:dyDescent="0.2">
      <c r="B11" s="338"/>
      <c r="C11" s="84"/>
      <c r="D11" s="84"/>
      <c r="E11" s="84"/>
      <c r="F11" s="84" t="s">
        <v>95</v>
      </c>
      <c r="G11" s="541" t="str">
        <f>'PLZ-Zuordnung'!J5</f>
        <v>Wien</v>
      </c>
      <c r="H11" s="541"/>
      <c r="I11" s="339"/>
      <c r="K11" s="338"/>
      <c r="L11" s="84"/>
      <c r="M11" s="84"/>
      <c r="N11" s="84"/>
      <c r="O11" s="84"/>
      <c r="P11" s="84"/>
      <c r="Q11" s="447"/>
    </row>
    <row r="12" spans="1:17" x14ac:dyDescent="0.2">
      <c r="B12" s="338"/>
      <c r="C12" s="84"/>
      <c r="D12" s="84"/>
      <c r="E12" s="84"/>
      <c r="F12" s="84" t="s">
        <v>97</v>
      </c>
      <c r="G12" s="460">
        <v>1150</v>
      </c>
      <c r="H12" s="86"/>
      <c r="I12" s="339"/>
      <c r="K12" s="338"/>
      <c r="L12" s="84"/>
      <c r="M12" s="84"/>
      <c r="N12" s="84"/>
      <c r="O12" s="84"/>
      <c r="P12" s="84"/>
      <c r="Q12" s="447"/>
    </row>
    <row r="13" spans="1:17" ht="6" customHeight="1" x14ac:dyDescent="0.2">
      <c r="B13" s="340"/>
      <c r="C13" s="85"/>
      <c r="D13" s="85"/>
      <c r="E13" s="85"/>
      <c r="F13" s="85"/>
      <c r="G13" s="86"/>
      <c r="H13" s="86"/>
      <c r="I13" s="339"/>
      <c r="K13" s="338"/>
      <c r="L13" s="84"/>
      <c r="M13" s="84"/>
      <c r="N13" s="84"/>
      <c r="O13" s="84"/>
      <c r="P13" s="84"/>
      <c r="Q13" s="447"/>
    </row>
    <row r="14" spans="1:17" ht="6" customHeight="1" x14ac:dyDescent="0.2">
      <c r="B14" s="341"/>
      <c r="C14" s="87"/>
      <c r="D14" s="87"/>
      <c r="E14" s="87"/>
      <c r="F14" s="87"/>
      <c r="G14" s="88"/>
      <c r="H14" s="88"/>
      <c r="I14" s="342"/>
      <c r="K14" s="338"/>
      <c r="L14" s="84"/>
      <c r="M14" s="84"/>
      <c r="N14" s="84"/>
      <c r="O14" s="84"/>
      <c r="P14" s="84"/>
      <c r="Q14" s="447"/>
    </row>
    <row r="15" spans="1:17" s="90" customFormat="1" x14ac:dyDescent="0.2">
      <c r="B15" s="343"/>
      <c r="C15" s="89"/>
      <c r="D15" s="89"/>
      <c r="E15" s="89"/>
      <c r="F15" s="318" t="s">
        <v>2065</v>
      </c>
      <c r="G15" s="319">
        <f>Wetterdaten!L5</f>
        <v>1084</v>
      </c>
      <c r="H15" s="320" t="s">
        <v>98</v>
      </c>
      <c r="I15" s="344"/>
      <c r="K15" s="338"/>
      <c r="L15" s="84"/>
      <c r="M15" s="84"/>
      <c r="N15" s="84"/>
      <c r="O15" s="84"/>
      <c r="P15" s="84"/>
      <c r="Q15" s="447"/>
    </row>
    <row r="16" spans="1:17" s="90" customFormat="1" x14ac:dyDescent="0.2">
      <c r="B16" s="343"/>
      <c r="C16" s="89"/>
      <c r="D16" s="89"/>
      <c r="E16" s="89"/>
      <c r="F16" s="318" t="s">
        <v>2066</v>
      </c>
      <c r="G16" s="319">
        <f>Ausrichtung!H51</f>
        <v>1275.294117647059</v>
      </c>
      <c r="H16" s="320" t="s">
        <v>98</v>
      </c>
      <c r="I16" s="344"/>
      <c r="K16" s="338"/>
      <c r="L16" s="84"/>
      <c r="M16" s="84"/>
      <c r="N16" s="84"/>
      <c r="O16" s="84"/>
      <c r="P16" s="84"/>
      <c r="Q16" s="447"/>
    </row>
    <row r="17" spans="2:17" ht="5.25" customHeight="1" x14ac:dyDescent="0.2">
      <c r="B17" s="345"/>
      <c r="C17" s="91"/>
      <c r="D17" s="91"/>
      <c r="E17" s="91"/>
      <c r="F17" s="91"/>
      <c r="G17" s="91"/>
      <c r="H17" s="91"/>
      <c r="I17" s="346"/>
      <c r="K17" s="338"/>
      <c r="L17" s="84"/>
      <c r="M17" s="84"/>
      <c r="N17" s="84"/>
      <c r="O17" s="84"/>
      <c r="P17" s="84"/>
      <c r="Q17" s="447"/>
    </row>
    <row r="18" spans="2:17" ht="5.25" customHeight="1" x14ac:dyDescent="0.25">
      <c r="B18" s="336"/>
      <c r="C18" s="82"/>
      <c r="D18" s="82"/>
      <c r="E18" s="82"/>
      <c r="F18" s="82"/>
      <c r="G18" s="83"/>
      <c r="H18" s="83"/>
      <c r="I18" s="337"/>
      <c r="K18" s="338"/>
      <c r="L18" s="84"/>
      <c r="M18" s="84"/>
      <c r="N18" s="84"/>
      <c r="O18" s="84"/>
      <c r="P18" s="84"/>
      <c r="Q18" s="447"/>
    </row>
    <row r="19" spans="2:17" ht="12.75" customHeight="1" x14ac:dyDescent="0.2">
      <c r="B19" s="347" t="s">
        <v>2451</v>
      </c>
      <c r="C19" s="92"/>
      <c r="D19" s="92"/>
      <c r="E19" s="92"/>
      <c r="F19" s="93"/>
      <c r="G19" s="539" t="s">
        <v>2453</v>
      </c>
      <c r="H19" s="539"/>
      <c r="I19" s="540"/>
      <c r="K19" s="338"/>
      <c r="L19" s="84"/>
      <c r="M19" s="84"/>
      <c r="N19" s="84"/>
      <c r="O19" s="84"/>
      <c r="P19" s="84"/>
      <c r="Q19" s="447"/>
    </row>
    <row r="20" spans="2:17" ht="12.75" customHeight="1" x14ac:dyDescent="0.2">
      <c r="B20" s="323"/>
      <c r="C20" s="94"/>
      <c r="D20" s="94"/>
      <c r="E20" s="94"/>
      <c r="F20" s="94"/>
      <c r="G20" s="539"/>
      <c r="H20" s="539"/>
      <c r="I20" s="540"/>
      <c r="K20" s="338"/>
      <c r="L20" s="84"/>
      <c r="M20" s="84"/>
      <c r="N20" s="84"/>
      <c r="O20" s="84"/>
      <c r="P20" s="84"/>
      <c r="Q20" s="447"/>
    </row>
    <row r="21" spans="2:17" x14ac:dyDescent="0.2">
      <c r="B21" s="323"/>
      <c r="C21" s="94"/>
      <c r="D21" s="94"/>
      <c r="E21" s="94"/>
      <c r="F21" s="94"/>
      <c r="G21" s="539"/>
      <c r="H21" s="539"/>
      <c r="I21" s="540"/>
      <c r="K21" s="338"/>
      <c r="L21" s="84"/>
      <c r="M21" s="548" t="str">
        <f>"Gesamte Investitionsförderung: "&amp;ROUND((1-($G$91/$G$88))*100,0)&amp;" %"</f>
        <v>Gesamte Investitionsförderung: 40 %</v>
      </c>
      <c r="N21" s="548"/>
      <c r="O21" s="548"/>
      <c r="P21" s="548"/>
      <c r="Q21" s="549"/>
    </row>
    <row r="22" spans="2:17" x14ac:dyDescent="0.2">
      <c r="B22" s="323"/>
      <c r="C22" s="94"/>
      <c r="D22" s="94"/>
      <c r="E22" s="94"/>
      <c r="F22" s="94"/>
      <c r="G22" s="539"/>
      <c r="H22" s="539"/>
      <c r="I22" s="540"/>
      <c r="K22" s="338"/>
      <c r="L22" s="84"/>
      <c r="M22" s="84"/>
      <c r="N22" s="84"/>
      <c r="O22" s="84"/>
      <c r="P22" s="84"/>
      <c r="Q22" s="447"/>
    </row>
    <row r="23" spans="2:17" x14ac:dyDescent="0.2">
      <c r="B23" s="323"/>
      <c r="C23" s="94"/>
      <c r="D23" s="94"/>
      <c r="E23" s="94"/>
      <c r="F23" s="94"/>
      <c r="G23" s="49">
        <v>0</v>
      </c>
      <c r="H23" s="94" t="s">
        <v>2454</v>
      </c>
      <c r="I23" s="324"/>
      <c r="K23" s="338"/>
      <c r="L23" s="84"/>
      <c r="M23" s="84"/>
      <c r="N23" s="84"/>
      <c r="O23" s="84"/>
      <c r="P23" s="84"/>
      <c r="Q23" s="447"/>
    </row>
    <row r="24" spans="2:17" ht="9" customHeight="1" x14ac:dyDescent="0.2">
      <c r="B24" s="348"/>
      <c r="C24" s="95"/>
      <c r="D24" s="95"/>
      <c r="E24" s="95"/>
      <c r="F24" s="95"/>
      <c r="G24" s="95"/>
      <c r="H24" s="95"/>
      <c r="I24" s="349"/>
      <c r="K24" s="450"/>
      <c r="L24" s="450"/>
      <c r="M24" s="450"/>
      <c r="N24" s="450"/>
      <c r="O24" s="450"/>
      <c r="P24" s="450"/>
      <c r="Q24" s="450"/>
    </row>
    <row r="25" spans="2:17" ht="18" customHeight="1" x14ac:dyDescent="0.25">
      <c r="B25" s="347" t="s">
        <v>2452</v>
      </c>
      <c r="C25" s="92"/>
      <c r="D25" s="92"/>
      <c r="E25" s="92"/>
      <c r="F25" s="94"/>
      <c r="G25" s="539" t="s">
        <v>2455</v>
      </c>
      <c r="H25" s="539"/>
      <c r="I25" s="540"/>
      <c r="K25" s="332" t="str">
        <f>IF(AND(G65="Fördertarif",G67="Überschusseinspeisung"),"7. Übersicht zum Eigenverbrauch nach Fördertarif (dzt. 13 Jahre)","7. Übersicht zum Eigenverbrauch")</f>
        <v>7. Übersicht zum Eigenverbrauch</v>
      </c>
      <c r="L25" s="333"/>
      <c r="M25" s="333"/>
      <c r="N25" s="333"/>
      <c r="O25" s="333"/>
      <c r="P25" s="334"/>
      <c r="Q25" s="335"/>
    </row>
    <row r="26" spans="2:17" x14ac:dyDescent="0.2">
      <c r="B26" s="350"/>
      <c r="C26" s="96"/>
      <c r="D26" s="96"/>
      <c r="E26" s="96"/>
      <c r="F26" s="94"/>
      <c r="G26" s="539"/>
      <c r="H26" s="539"/>
      <c r="I26" s="540"/>
      <c r="K26" s="338"/>
      <c r="L26" s="84"/>
      <c r="M26" s="84"/>
      <c r="N26" s="84"/>
      <c r="O26" s="84"/>
      <c r="P26" s="84"/>
      <c r="Q26" s="447"/>
    </row>
    <row r="27" spans="2:17" x14ac:dyDescent="0.2">
      <c r="B27" s="350"/>
      <c r="C27" s="96"/>
      <c r="D27" s="96"/>
      <c r="E27" s="96"/>
      <c r="F27" s="94"/>
      <c r="G27" s="539"/>
      <c r="H27" s="539"/>
      <c r="I27" s="540"/>
      <c r="K27" s="338"/>
      <c r="L27" s="84"/>
      <c r="M27" s="84"/>
      <c r="N27" s="84"/>
      <c r="O27" s="84"/>
      <c r="P27" s="84"/>
      <c r="Q27" s="447"/>
    </row>
    <row r="28" spans="2:17" x14ac:dyDescent="0.2">
      <c r="B28" s="350"/>
      <c r="C28" s="96"/>
      <c r="D28" s="96"/>
      <c r="E28" s="96"/>
      <c r="F28" s="94"/>
      <c r="G28" s="539"/>
      <c r="H28" s="539"/>
      <c r="I28" s="540"/>
      <c r="K28" s="338"/>
      <c r="L28" s="84"/>
      <c r="M28" s="84"/>
      <c r="N28" s="84"/>
      <c r="O28" s="84"/>
      <c r="P28" s="84"/>
      <c r="Q28" s="447"/>
    </row>
    <row r="29" spans="2:17" x14ac:dyDescent="0.2">
      <c r="B29" s="350"/>
      <c r="C29" s="96"/>
      <c r="D29" s="96"/>
      <c r="E29" s="96"/>
      <c r="F29" s="94"/>
      <c r="G29" s="49">
        <v>30</v>
      </c>
      <c r="H29" s="94" t="s">
        <v>2454</v>
      </c>
      <c r="I29" s="339"/>
      <c r="K29" s="546"/>
      <c r="L29" s="547"/>
      <c r="M29" s="84"/>
      <c r="N29" s="84"/>
      <c r="O29" s="84"/>
      <c r="P29" s="84"/>
      <c r="Q29" s="447"/>
    </row>
    <row r="30" spans="2:17" x14ac:dyDescent="0.2">
      <c r="B30" s="350"/>
      <c r="C30" s="96"/>
      <c r="D30" s="96"/>
      <c r="E30" s="96"/>
      <c r="F30" s="94"/>
      <c r="G30" s="94"/>
      <c r="H30" s="94"/>
      <c r="I30" s="339"/>
      <c r="K30" s="338"/>
      <c r="L30" s="84"/>
      <c r="M30" s="84"/>
      <c r="N30" s="84"/>
      <c r="O30" s="84"/>
      <c r="P30" s="84"/>
      <c r="Q30" s="447"/>
    </row>
    <row r="31" spans="2:17" x14ac:dyDescent="0.2">
      <c r="B31" s="347" t="s">
        <v>940</v>
      </c>
      <c r="C31" s="96"/>
      <c r="D31" s="96" t="s">
        <v>797</v>
      </c>
      <c r="E31" s="96"/>
      <c r="F31" s="94"/>
      <c r="G31" s="94"/>
      <c r="H31" s="94"/>
      <c r="I31" s="339"/>
      <c r="K31" s="338"/>
      <c r="L31" s="84"/>
      <c r="M31" s="84"/>
      <c r="N31" s="84"/>
      <c r="O31" s="84"/>
      <c r="P31" s="84"/>
      <c r="Q31" s="447"/>
    </row>
    <row r="32" spans="2:17" x14ac:dyDescent="0.2">
      <c r="B32" s="347"/>
      <c r="C32" s="96"/>
      <c r="D32" s="96" t="s">
        <v>941</v>
      </c>
      <c r="E32" s="96"/>
      <c r="F32" s="94"/>
      <c r="G32" s="94"/>
      <c r="H32" s="94"/>
      <c r="I32" s="339"/>
      <c r="K32" s="338"/>
      <c r="L32" s="84"/>
      <c r="M32" s="84"/>
      <c r="N32" s="84"/>
      <c r="O32" s="84"/>
      <c r="P32" s="84"/>
      <c r="Q32" s="447"/>
    </row>
    <row r="33" spans="2:17" ht="5.25" customHeight="1" x14ac:dyDescent="0.2">
      <c r="B33" s="345"/>
      <c r="C33" s="91"/>
      <c r="D33" s="91"/>
      <c r="E33" s="91"/>
      <c r="F33" s="91"/>
      <c r="G33" s="91"/>
      <c r="H33" s="91"/>
      <c r="I33" s="346"/>
      <c r="K33" s="338"/>
      <c r="L33" s="84"/>
      <c r="M33" s="84"/>
      <c r="N33" s="84"/>
      <c r="O33" s="84"/>
      <c r="P33" s="84"/>
      <c r="Q33" s="447"/>
    </row>
    <row r="34" spans="2:17" ht="9" customHeight="1" x14ac:dyDescent="0.2">
      <c r="K34" s="338"/>
      <c r="L34" s="84"/>
      <c r="M34" s="84"/>
      <c r="N34" s="84"/>
      <c r="O34" s="84"/>
      <c r="P34" s="84"/>
      <c r="Q34" s="447"/>
    </row>
    <row r="35" spans="2:17" ht="18" x14ac:dyDescent="0.25">
      <c r="B35" s="332" t="s">
        <v>787</v>
      </c>
      <c r="C35" s="333"/>
      <c r="D35" s="333"/>
      <c r="E35" s="333"/>
      <c r="F35" s="333"/>
      <c r="G35" s="334"/>
      <c r="H35" s="334"/>
      <c r="I35" s="335"/>
      <c r="K35" s="338"/>
      <c r="L35" s="84"/>
      <c r="M35" s="84"/>
      <c r="N35" s="84"/>
      <c r="O35" s="84"/>
      <c r="P35" s="84"/>
      <c r="Q35" s="447"/>
    </row>
    <row r="36" spans="2:17" ht="6" customHeight="1" x14ac:dyDescent="0.25">
      <c r="B36" s="336"/>
      <c r="C36" s="82"/>
      <c r="D36" s="82"/>
      <c r="E36" s="82"/>
      <c r="F36" s="82"/>
      <c r="G36" s="83"/>
      <c r="H36" s="83"/>
      <c r="I36" s="337"/>
      <c r="K36" s="338"/>
      <c r="L36" s="84"/>
      <c r="M36" s="84"/>
      <c r="N36" s="84"/>
      <c r="O36" s="84"/>
      <c r="P36" s="84"/>
      <c r="Q36" s="447"/>
    </row>
    <row r="37" spans="2:17" x14ac:dyDescent="0.2">
      <c r="B37" s="375" t="s">
        <v>2236</v>
      </c>
      <c r="C37" s="84"/>
      <c r="D37" s="84"/>
      <c r="E37" s="84"/>
      <c r="F37" s="84" t="s">
        <v>99</v>
      </c>
      <c r="G37" s="250">
        <v>3</v>
      </c>
      <c r="H37" s="97" t="s">
        <v>90</v>
      </c>
      <c r="I37" s="390"/>
      <c r="K37" s="338"/>
      <c r="L37" s="84"/>
      <c r="M37" s="84"/>
      <c r="N37" s="84"/>
      <c r="O37" s="84"/>
      <c r="P37" s="84"/>
      <c r="Q37" s="447"/>
    </row>
    <row r="38" spans="2:17" x14ac:dyDescent="0.2">
      <c r="B38" s="375"/>
      <c r="C38" s="84"/>
      <c r="D38" s="84"/>
      <c r="E38" s="84"/>
      <c r="F38" s="84" t="s">
        <v>82</v>
      </c>
      <c r="G38" s="98">
        <f>G37/G45*G44</f>
        <v>20.958437499999999</v>
      </c>
      <c r="H38" s="99" t="s">
        <v>1997</v>
      </c>
      <c r="I38" s="324"/>
      <c r="K38" s="338"/>
      <c r="L38" s="84"/>
      <c r="M38" s="84"/>
      <c r="N38" s="84"/>
      <c r="O38" s="84"/>
      <c r="P38" s="84"/>
      <c r="Q38" s="447"/>
    </row>
    <row r="39" spans="2:17" x14ac:dyDescent="0.2">
      <c r="B39" s="375"/>
      <c r="C39" s="84"/>
      <c r="D39" s="84"/>
      <c r="E39" s="84"/>
      <c r="F39" s="84" t="s">
        <v>81</v>
      </c>
      <c r="G39" s="98">
        <f>(G46*G49)/100</f>
        <v>13.741482398198819</v>
      </c>
      <c r="H39" s="99" t="s">
        <v>91</v>
      </c>
      <c r="I39" s="324"/>
      <c r="K39" s="338"/>
      <c r="L39" s="84"/>
      <c r="M39" s="84"/>
      <c r="N39" s="84"/>
      <c r="O39" s="84"/>
      <c r="P39" s="84"/>
      <c r="Q39" s="447"/>
    </row>
    <row r="40" spans="2:17" x14ac:dyDescent="0.2">
      <c r="B40" s="338"/>
      <c r="C40" s="84"/>
      <c r="D40" s="84"/>
      <c r="E40" s="84"/>
      <c r="F40" s="84" t="s">
        <v>942</v>
      </c>
      <c r="G40" s="98">
        <f>G39*0.85</f>
        <v>11.680260038468996</v>
      </c>
      <c r="H40" s="99" t="s">
        <v>91</v>
      </c>
      <c r="I40" s="324"/>
      <c r="K40" s="338"/>
      <c r="L40" s="84"/>
      <c r="M40" s="84"/>
      <c r="N40" s="84"/>
      <c r="O40" s="84"/>
      <c r="P40" s="84"/>
      <c r="Q40" s="447"/>
    </row>
    <row r="41" spans="2:17" x14ac:dyDescent="0.2">
      <c r="B41" s="338"/>
      <c r="C41" s="84"/>
      <c r="D41" s="84"/>
      <c r="E41" s="84"/>
      <c r="F41" s="84" t="s">
        <v>2002</v>
      </c>
      <c r="G41" s="100">
        <f>ROUND(G37/G45,0)</f>
        <v>13</v>
      </c>
      <c r="H41" s="99" t="s">
        <v>2003</v>
      </c>
      <c r="I41" s="324"/>
      <c r="K41" s="338"/>
      <c r="L41" s="84"/>
      <c r="M41" s="84"/>
      <c r="N41" s="84"/>
      <c r="O41" s="84"/>
      <c r="P41" s="84"/>
      <c r="Q41" s="447"/>
    </row>
    <row r="42" spans="2:17" ht="5.25" customHeight="1" x14ac:dyDescent="0.2">
      <c r="B42" s="348"/>
      <c r="C42" s="95"/>
      <c r="D42" s="95"/>
      <c r="E42" s="95"/>
      <c r="F42" s="95"/>
      <c r="G42" s="95"/>
      <c r="H42" s="95"/>
      <c r="I42" s="349"/>
      <c r="K42" s="338"/>
      <c r="L42" s="84"/>
      <c r="M42" s="84"/>
      <c r="N42" s="84"/>
      <c r="O42" s="84"/>
      <c r="P42" s="84"/>
      <c r="Q42" s="447"/>
    </row>
    <row r="43" spans="2:17" ht="5.25" customHeight="1" x14ac:dyDescent="0.2">
      <c r="B43" s="373"/>
      <c r="C43" s="101"/>
      <c r="D43" s="101"/>
      <c r="E43" s="101"/>
      <c r="F43" s="101"/>
      <c r="G43" s="101"/>
      <c r="H43" s="101"/>
      <c r="I43" s="374"/>
      <c r="K43" s="448"/>
      <c r="L43" s="110"/>
      <c r="M43" s="110"/>
      <c r="N43" s="110"/>
      <c r="O43" s="110"/>
      <c r="P43" s="110"/>
      <c r="Q43" s="449"/>
    </row>
    <row r="44" spans="2:17" x14ac:dyDescent="0.2">
      <c r="B44" s="375" t="s">
        <v>2237</v>
      </c>
      <c r="C44" s="102"/>
      <c r="D44" s="84"/>
      <c r="E44" s="84"/>
      <c r="F44" s="456" t="s">
        <v>2660</v>
      </c>
      <c r="G44" s="51">
        <v>1.6766749999999999</v>
      </c>
      <c r="H44" s="97" t="s">
        <v>1998</v>
      </c>
      <c r="I44" s="324"/>
    </row>
    <row r="45" spans="2:17" ht="18" x14ac:dyDescent="0.25">
      <c r="B45" s="338"/>
      <c r="C45" s="84"/>
      <c r="D45" s="84"/>
      <c r="E45" s="84"/>
      <c r="F45" s="84" t="s">
        <v>939</v>
      </c>
      <c r="G45" s="50">
        <v>0.24</v>
      </c>
      <c r="H45" s="97" t="s">
        <v>1999</v>
      </c>
      <c r="I45" s="324"/>
      <c r="K45" s="328" t="s">
        <v>2675</v>
      </c>
      <c r="L45" s="329"/>
      <c r="M45" s="329"/>
      <c r="N45" s="329"/>
      <c r="O45" s="329"/>
      <c r="P45" s="330"/>
      <c r="Q45" s="331"/>
    </row>
    <row r="46" spans="2:17" ht="13.5" customHeight="1" x14ac:dyDescent="0.2">
      <c r="B46" s="338"/>
      <c r="C46" s="84"/>
      <c r="D46" s="84"/>
      <c r="E46" s="84"/>
      <c r="F46" s="84" t="s">
        <v>938</v>
      </c>
      <c r="G46" s="462">
        <f>(G45/G44)*100</f>
        <v>14.314044164790435</v>
      </c>
      <c r="H46" s="97" t="s">
        <v>91</v>
      </c>
      <c r="I46" s="324"/>
      <c r="K46" s="359"/>
      <c r="L46" s="321"/>
      <c r="M46" s="321"/>
      <c r="N46" s="321"/>
      <c r="O46" s="321"/>
      <c r="P46" s="321"/>
      <c r="Q46" s="322"/>
    </row>
    <row r="47" spans="2:17" ht="5.25" customHeight="1" x14ac:dyDescent="0.2">
      <c r="B47" s="345"/>
      <c r="C47" s="91"/>
      <c r="D47" s="91"/>
      <c r="E47" s="91"/>
      <c r="F47" s="91"/>
      <c r="G47" s="91"/>
      <c r="H47" s="91"/>
      <c r="I47" s="346"/>
      <c r="K47" s="323"/>
      <c r="L47" s="94"/>
      <c r="M47" s="94"/>
      <c r="N47" s="94"/>
      <c r="O47" s="94"/>
      <c r="P47" s="94"/>
      <c r="Q47" s="324"/>
    </row>
    <row r="48" spans="2:17" ht="5.25" customHeight="1" x14ac:dyDescent="0.2">
      <c r="B48" s="373"/>
      <c r="C48" s="101"/>
      <c r="D48" s="101"/>
      <c r="E48" s="101"/>
      <c r="F48" s="101"/>
      <c r="G48" s="101"/>
      <c r="H48" s="101"/>
      <c r="I48" s="374"/>
      <c r="K48" s="323"/>
      <c r="L48" s="94"/>
      <c r="M48" s="94"/>
      <c r="N48" s="94"/>
      <c r="O48" s="94"/>
      <c r="P48" s="94"/>
      <c r="Q48" s="324"/>
    </row>
    <row r="49" spans="2:27" ht="12.75" customHeight="1" x14ac:dyDescent="0.2">
      <c r="B49" s="375" t="s">
        <v>2238</v>
      </c>
      <c r="C49" s="84"/>
      <c r="D49" s="84"/>
      <c r="E49" s="84"/>
      <c r="F49" s="84" t="s">
        <v>937</v>
      </c>
      <c r="G49" s="52">
        <v>96</v>
      </c>
      <c r="H49" s="97" t="s">
        <v>91</v>
      </c>
      <c r="I49" s="324"/>
      <c r="K49" s="409"/>
      <c r="L49" s="361"/>
      <c r="M49" s="361"/>
      <c r="N49" s="361"/>
      <c r="O49" s="361"/>
      <c r="P49" s="361"/>
      <c r="Q49" s="362"/>
      <c r="V49" s="365"/>
    </row>
    <row r="50" spans="2:27" ht="5.25" customHeight="1" x14ac:dyDescent="0.2">
      <c r="B50" s="345"/>
      <c r="C50" s="91"/>
      <c r="D50" s="91"/>
      <c r="E50" s="91"/>
      <c r="F50" s="91"/>
      <c r="G50" s="91"/>
      <c r="H50" s="91"/>
      <c r="I50" s="346"/>
      <c r="K50" s="412"/>
      <c r="L50" s="361"/>
      <c r="M50" s="361"/>
      <c r="N50" s="361"/>
      <c r="O50" s="361"/>
      <c r="P50" s="361"/>
      <c r="Q50" s="362"/>
      <c r="V50" s="365"/>
    </row>
    <row r="51" spans="2:27" ht="9" customHeight="1" x14ac:dyDescent="0.2">
      <c r="J51" s="81"/>
      <c r="K51" s="412"/>
      <c r="L51" s="361"/>
      <c r="M51" s="361"/>
      <c r="N51" s="361"/>
      <c r="O51" s="361"/>
      <c r="P51" s="361"/>
      <c r="Q51" s="362"/>
      <c r="V51" s="365"/>
    </row>
    <row r="52" spans="2:27" ht="18" x14ac:dyDescent="0.25">
      <c r="B52" s="332" t="str">
        <f>"3. Förderungen für "&amp;IF(G12="","??? - PLZ erforderlich!",'PLZ-Zuordnung'!J4)</f>
        <v>3. Förderungen für Wien</v>
      </c>
      <c r="C52" s="333"/>
      <c r="D52" s="333"/>
      <c r="E52" s="333"/>
      <c r="F52" s="333"/>
      <c r="G52" s="334"/>
      <c r="H52" s="334"/>
      <c r="I52" s="335"/>
      <c r="K52" s="412"/>
      <c r="L52" s="361"/>
      <c r="M52" s="361"/>
      <c r="N52" s="361"/>
      <c r="O52" s="361"/>
      <c r="P52" s="361"/>
      <c r="Q52" s="362"/>
      <c r="V52" s="365"/>
    </row>
    <row r="53" spans="2:27" ht="6" customHeight="1" x14ac:dyDescent="0.25">
      <c r="B53" s="336"/>
      <c r="C53" s="82"/>
      <c r="D53" s="82"/>
      <c r="E53" s="82"/>
      <c r="F53" s="82"/>
      <c r="G53" s="83"/>
      <c r="H53" s="83"/>
      <c r="I53" s="337"/>
      <c r="K53" s="412"/>
      <c r="L53" s="361"/>
      <c r="M53" s="361"/>
      <c r="N53" s="361"/>
      <c r="O53" s="361"/>
      <c r="P53" s="361"/>
      <c r="Q53" s="362"/>
      <c r="V53" s="365"/>
    </row>
    <row r="54" spans="2:27" x14ac:dyDescent="0.2">
      <c r="B54" s="437" t="s">
        <v>2632</v>
      </c>
      <c r="C54" s="537" t="s">
        <v>2186</v>
      </c>
      <c r="D54" s="538"/>
      <c r="E54" s="542" t="s">
        <v>835</v>
      </c>
      <c r="F54" s="543"/>
      <c r="G54" s="542" t="s">
        <v>832</v>
      </c>
      <c r="H54" s="543"/>
      <c r="I54" s="324"/>
      <c r="K54" s="412"/>
      <c r="L54" s="361"/>
      <c r="M54" s="361"/>
      <c r="N54" s="361"/>
      <c r="O54" s="361"/>
      <c r="P54" s="361"/>
      <c r="Q54" s="362"/>
      <c r="V54" s="365"/>
    </row>
    <row r="55" spans="2:27" ht="13.5" thickBot="1" x14ac:dyDescent="0.25">
      <c r="B55" s="413" t="s">
        <v>907</v>
      </c>
      <c r="C55" s="256" t="s">
        <v>2076</v>
      </c>
      <c r="D55" s="257" t="s">
        <v>2076</v>
      </c>
      <c r="E55" s="554" t="s">
        <v>834</v>
      </c>
      <c r="F55" s="555"/>
      <c r="G55" s="258" t="s">
        <v>834</v>
      </c>
      <c r="H55" s="258" t="str">
        <f>IF(B57=B195,"Resttopftarif",IF(G37&gt;5,B55&amp;"tarif","Tarif"))</f>
        <v>Tarif</v>
      </c>
      <c r="I55" s="324"/>
      <c r="K55" s="412"/>
      <c r="L55" s="361"/>
      <c r="M55" s="361"/>
      <c r="N55" s="361"/>
      <c r="O55" s="361"/>
      <c r="P55" s="361"/>
      <c r="Q55" s="362"/>
      <c r="V55" s="365"/>
    </row>
    <row r="56" spans="2:27" ht="13.5" thickTop="1" x14ac:dyDescent="0.2">
      <c r="B56" s="437" t="s">
        <v>2649</v>
      </c>
      <c r="C56" s="275" t="str">
        <f>IF($B$52="3. Förderungen für Burgenland",Förderungen!C8,IF($B$52="3. Förderungen für Kärnten",Förderungen!C20,IF($B$52="3. Förderungen für Niederösterreich",Förderungen!C32,IF($B$52="3. Förderungen für Oberösterreich",Förderungen!C44,IF($B$52="3. Förderungen für Salzburg",Förderungen!C56,IF($B$52="3. Förderungen für Steiermark",Förderungen!C70,IF($B$52="3. Förderungen für Tirol",Förderungen!C82,IF($B$52="3. Förderungen für Vorarlberg",Förderungen!C94,Förderungen!C106))))))))</f>
        <v>1 - 3</v>
      </c>
      <c r="D56" s="436" t="str">
        <f>IF($B$52="3. Förderungen für Burgenland",Förderungen!D8,IF($B$52="3. Förderungen für Kärnten",Förderungen!D20,IF($B$52="3. Förderungen für Niederösterreich",Förderungen!D32,IF($B$52="3. Förderungen für Oberösterreich",Förderungen!D44,IF($B$52="3. Förderungen für Salzburg",Förderungen!D56,IF($B$52="3. Förderungen für Steiermark",Förderungen!D70,IF($B$52="3. Förderungen für Tirol",Förderungen!D82,IF($B$52="3. Förderungen für Vorarlberg",Förderungen!D94,Förderungen!D106))))))))</f>
        <v>kWp</v>
      </c>
      <c r="E56" s="275">
        <f>IF($B$52="3. Förderungen für Burgenland",Förderungen!E8,IF($B$52="3. Förderungen für Kärnten",Förderungen!E20,IF($B$52="3. Förderungen für Niederösterreich",Förderungen!E32,IF($B$52="3. Förderungen für Oberösterreich",Förderungen!E44,IF($B$52="3. Förderungen für Salzburg",Förderungen!E56,IF($B$52="3. Förderungen für Steiermark",Förderungen!E70,IF($B$52="3. Förderungen für Tirol",Förderungen!E82,IF($B$52="3. Förderungen für Vorarlberg",Förderungen!E94,Förderungen!E106))))))))</f>
        <v>1000</v>
      </c>
      <c r="F56" s="267" t="str">
        <f>IF($B$52="3. Förderungen für Burgenland",Förderungen!F8,IF($B$52="3. Förderungen für Kärnten",Förderungen!F20,IF($B$52="3. Förderungen für Niederösterreich",Förderungen!F32,IF($B$52="3. Förderungen für Oberösterreich",Förderungen!F44,IF($B$52="3. Förderungen für Salzburg",Förderungen!F56,IF($B$52="3. Förderungen für Steiermark",Förderungen!F70,IF($B$52="3. Förderungen für Tirol",Förderungen!F82,IF($B$52="3. Förderungen für Vorarlberg",Förderungen!F94,Förderungen!F106))))))))</f>
        <v>€/kWp</v>
      </c>
      <c r="G56" s="288">
        <f>IF($B$52="3. Förderungen für Burgenland",Förderungen!G8,IF($B$52="3. Förderungen für Kärnten",Förderungen!G20,IF($B$52="3. Förderungen für Niederösterreich",Förderungen!G32,IF($B$52="3. Förderungen für Oberösterreich",Förderungen!G44,IF($B$52="3. Förderungen für Salzburg",Förderungen!G56,IF($B$52="3. Förderungen für Steiermark",Förderungen!G70,IF($B$52="3. Förderungen für Tirol",Förderungen!G82,IF($B$52="3. Förderungen für Vorarlberg",Förderungen!G94,Förderungen!G106))))))))</f>
        <v>800</v>
      </c>
      <c r="H56" s="289" t="str">
        <f>IF($B$52="3. Förderungen für Burgenland",Förderungen!H8,IF($B$52="3. Förderungen für Kärnten",Förderungen!H20,IF($B$52="3. Förderungen für Niederösterreich",Förderungen!H32,IF($B$52="3. Förderungen für Oberösterreich",Förderungen!H44,IF($B$52="3. Förderungen für Salzburg",Förderungen!H56,IF($B$52="3. Förderungen für Steiermark",Förderungen!H70,IF($B$52="3. Förderungen für Tirol",Förderungen!H82,IF($B$52="3. Förderungen für Vorarlberg",Förderungen!H94,Förderungen!H106))))))))</f>
        <v>-</v>
      </c>
      <c r="I56" s="324"/>
      <c r="K56" s="412"/>
      <c r="L56" s="361"/>
      <c r="M56" s="361"/>
      <c r="N56" s="361"/>
      <c r="O56" s="361"/>
      <c r="P56" s="361"/>
      <c r="Q56" s="362"/>
      <c r="V56" s="365"/>
    </row>
    <row r="57" spans="2:27" ht="12.75" customHeight="1" x14ac:dyDescent="0.2">
      <c r="B57" s="451" t="s">
        <v>2650</v>
      </c>
      <c r="C57" s="275">
        <f>IF($B$52="3. Förderungen für Burgenland",Förderungen!C9,IF($B$52="3. Förderungen für Kärnten",Förderungen!C21,IF($B$52="3. Förderungen für Niederösterreich",Förderungen!C33,IF($B$52="3. Förderungen für Oberösterreich",Förderungen!C45,IF($B$52="3. Förderungen für Salzburg",Förderungen!C57,IF($B$52="3. Förderungen für Steiermark",Förderungen!C71,IF($B$52="3. Förderungen für Tirol",Förderungen!C83,IF($B$52="3. Förderungen für Vorarlberg",Förderungen!C95,Förderungen!C107))))))))</f>
        <v>4</v>
      </c>
      <c r="D57" s="436" t="str">
        <f>IF($B$52="3. Förderungen für Burgenland",Förderungen!D9,IF($B$52="3. Förderungen für Kärnten",Förderungen!D21,IF($B$52="3. Förderungen für Niederösterreich",Förderungen!D33,IF($B$52="3. Förderungen für Oberösterreich",Förderungen!D45,IF($B$52="3. Förderungen für Salzburg",Förderungen!D57,IF($B$52="3. Förderungen für Steiermark",Förderungen!D71,IF($B$52="3. Förderungen für Tirol",Förderungen!D83,IF($B$52="3. Förderungen für Vorarlberg",Förderungen!D95,Förderungen!D107))))))))</f>
        <v>kWp</v>
      </c>
      <c r="E57" s="275">
        <f>IF($B$52="3. Förderungen für Burgenland",Förderungen!E9,IF($B$52="3. Förderungen für Kärnten",Förderungen!E21,IF($B$52="3. Förderungen für Niederösterreich",Förderungen!E33,IF($B$52="3. Förderungen für Oberösterreich",Förderungen!E45,IF($B$52="3. Förderungen für Salzburg",Förderungen!E57,IF($B$52="3. Förderungen für Steiermark",Förderungen!E71,IF($B$52="3. Förderungen für Tirol",Förderungen!E83,IF($B$52="3. Förderungen für Vorarlberg",Förderungen!E95,Förderungen!E107))))))))</f>
        <v>1000</v>
      </c>
      <c r="F57" s="267" t="str">
        <f>IF($B$52="3. Förderungen für Burgenland",Förderungen!F9,IF($B$52="3. Förderungen für Kärnten",Förderungen!F21,IF($B$52="3. Förderungen für Niederösterreich",Förderungen!F33,IF($B$52="3. Förderungen für Oberösterreich",Förderungen!F45,IF($B$52="3. Förderungen für Salzburg",Förderungen!F57,IF($B$52="3. Förderungen für Steiermark",Förderungen!F71,IF($B$52="3. Förderungen für Tirol",Förderungen!F83,IF($B$52="3. Förderungen für Vorarlberg",Förderungen!F95,Förderungen!F107))))))))</f>
        <v>€/kWp</v>
      </c>
      <c r="G57" s="288">
        <f>IF($B$52="3. Förderungen für Burgenland",Förderungen!G9,IF($B$52="3. Förderungen für Kärnten",Förderungen!G21,IF($B$52="3. Förderungen für Niederösterreich",Förderungen!G33,IF($B$52="3. Förderungen für Oberösterreich",Förderungen!G45,IF($B$52="3. Förderungen für Salzburg",Förderungen!G57,IF($B$52="3. Förderungen für Steiermark",Förderungen!G71,IF($B$52="3. Förderungen für Tirol",Förderungen!G83,IF($B$52="3. Förderungen für Vorarlberg",Förderungen!G95,Förderungen!G107))))))))</f>
        <v>800</v>
      </c>
      <c r="H57" s="289" t="str">
        <f>IF($B$52="3. Förderungen für Burgenland",Förderungen!H9,IF($B$52="3. Förderungen für Kärnten",Förderungen!H21,IF($B$52="3. Förderungen für Niederösterreich",Förderungen!H33,IF($B$52="3. Förderungen für Oberösterreich",Förderungen!H45,IF($B$52="3. Förderungen für Salzburg",Förderungen!H57,IF($B$52="3. Förderungen für Steiermark",Förderungen!H71,IF($B$52="3. Förderungen für Tirol",Förderungen!H83,IF($B$52="3. Förderungen für Vorarlberg",Förderungen!H95,Förderungen!H107))))))))</f>
        <v>-</v>
      </c>
      <c r="I57" s="324"/>
      <c r="K57" s="410"/>
      <c r="L57" s="411"/>
      <c r="M57" s="411"/>
      <c r="N57" s="411"/>
      <c r="O57" s="94"/>
      <c r="P57" s="94"/>
      <c r="Q57" s="324"/>
      <c r="V57" s="365"/>
    </row>
    <row r="58" spans="2:27" x14ac:dyDescent="0.2">
      <c r="B58" s="338"/>
      <c r="C58" s="275">
        <f>IF($B$52="3. Förderungen für Burgenland",Förderungen!C10,IF($B$52="3. Förderungen für Kärnten",Förderungen!C22,IF($B$52="3. Förderungen für Niederösterreich",Förderungen!C34,IF($B$52="3. Förderungen für Oberösterreich",Förderungen!C46,IF($B$52="3. Förderungen für Salzburg",Förderungen!C58,IF($B$52="3. Förderungen für Steiermark",Förderungen!C72,IF($B$52="3. Förderungen für Tirol",Förderungen!C84,IF($B$52="3. Förderungen für Vorarlberg",Förderungen!C96,Förderungen!C108))))))))</f>
        <v>5</v>
      </c>
      <c r="D58" s="436" t="str">
        <f>IF($B$52="3. Förderungen für Burgenland",Förderungen!D10,IF($B$52="3. Förderungen für Kärnten",Förderungen!D22,IF($B$52="3. Förderungen für Niederösterreich",Förderungen!D34,IF($B$52="3. Förderungen für Oberösterreich",Förderungen!D46,IF($B$52="3. Förderungen für Salzburg",Förderungen!D58,IF($B$52="3. Förderungen für Steiermark",Förderungen!D72,IF($B$52="3. Förderungen für Tirol",Förderungen!D84,IF($B$52="3. Förderungen für Vorarlberg",Förderungen!D96,Förderungen!D108))))))))</f>
        <v>kWp</v>
      </c>
      <c r="E58" s="275">
        <f>IF($B$52="3. Förderungen für Burgenland",Förderungen!E10,IF($B$52="3. Förderungen für Kärnten",Förderungen!E22,IF($B$52="3. Förderungen für Niederösterreich",Förderungen!E34,IF($B$52="3. Förderungen für Oberösterreich",Förderungen!E46,IF($B$52="3. Förderungen für Salzburg",Förderungen!E58,IF($B$52="3. Förderungen für Steiermark",Förderungen!E72,IF($B$52="3. Förderungen für Tirol",Förderungen!E84,IF($B$52="3. Förderungen für Vorarlberg",Förderungen!E96,Förderungen!E108))))))))</f>
        <v>1000</v>
      </c>
      <c r="F58" s="267" t="str">
        <f>IF($B$52="3. Förderungen für Burgenland",Förderungen!F10,IF($B$52="3. Förderungen für Kärnten",Förderungen!F22,IF($B$52="3. Förderungen für Niederösterreich",Förderungen!F34,IF($B$52="3. Förderungen für Oberösterreich",Förderungen!F46,IF($B$52="3. Förderungen für Salzburg",Förderungen!F58,IF($B$52="3. Förderungen für Steiermark",Förderungen!F72,IF($B$52="3. Förderungen für Tirol",Förderungen!F84,IF($B$52="3. Förderungen für Vorarlberg",Förderungen!F96,Förderungen!F108))))))))</f>
        <v>€/kWp</v>
      </c>
      <c r="G58" s="288">
        <f>IF($B$52="3. Förderungen für Burgenland",Förderungen!G10,IF($B$52="3. Förderungen für Kärnten",Förderungen!G22,IF($B$52="3. Förderungen für Niederösterreich",Förderungen!G34,IF($B$52="3. Förderungen für Oberösterreich",Förderungen!G46,IF($B$52="3. Förderungen für Salzburg",Förderungen!G58,IF($B$52="3. Förderungen für Steiermark",Förderungen!G72,IF($B$52="3. Förderungen für Tirol",Förderungen!G84,IF($B$52="3. Förderungen für Vorarlberg",Förderungen!G96,Förderungen!G108))))))))</f>
        <v>800</v>
      </c>
      <c r="H58" s="289" t="str">
        <f>IF($B$52="3. Förderungen für Burgenland",Förderungen!H10,IF($B$52="3. Förderungen für Kärnten",Förderungen!H22,IF($B$52="3. Förderungen für Niederösterreich",Förderungen!H34,IF($B$52="3. Förderungen für Oberösterreich",Förderungen!H46,IF($B$52="3. Förderungen für Salzburg",Förderungen!H58,IF($B$52="3. Förderungen für Steiermark",Förderungen!H72,IF($B$52="3. Förderungen für Tirol",Förderungen!H84,IF($B$52="3. Förderungen für Vorarlberg",Förderungen!H96,Förderungen!H108))))))))</f>
        <v>-</v>
      </c>
      <c r="I58" s="324"/>
      <c r="K58" s="546"/>
      <c r="L58" s="547"/>
      <c r="M58" s="411"/>
      <c r="N58" s="411"/>
      <c r="O58" s="94"/>
      <c r="P58" s="94"/>
      <c r="Q58" s="324"/>
    </row>
    <row r="59" spans="2:27" x14ac:dyDescent="0.2">
      <c r="B59" s="338"/>
      <c r="C59" s="469" t="str">
        <f>IF($B$52="3. Förderungen für Burgenland",Förderungen!C11,IF($B$52="3. Förderungen für Kärnten",Förderungen!C23,IF($B$52="3. Förderungen für Niederösterreich",Förderungen!C35,IF($B$52="3. Förderungen für Oberösterreich",Förderungen!C47,IF($B$52="3. Förderungen für Salzburg",Förderungen!C59,IF($B$52="3. Förderungen für Steiermark",Förderungen!C73,IF($B$52="3. Förderungen für Tirol",Förderungen!C85,IF($B$52="3. Förderungen für Vorarlberg",Förderungen!C97,Förderungen!C109))))))))</f>
        <v>&gt; 5 - 20</v>
      </c>
      <c r="D59" s="436" t="str">
        <f>IF($B$52="3. Förderungen für Burgenland",Förderungen!D11,IF($B$52="3. Förderungen für Kärnten",Förderungen!D23,IF($B$52="3. Förderungen für Niederösterreich",Förderungen!D35,IF($B$52="3. Förderungen für Oberösterreich",Förderungen!D47,IF($B$52="3. Förderungen für Salzburg",Förderungen!D59,IF($B$52="3. Förderungen für Steiermark",Förderungen!D73,IF($B$52="3. Förderungen für Tirol",Förderungen!D85,IF($B$52="3. Förderungen für Vorarlberg",Förderungen!D97,Förderungen!D109))))))))</f>
        <v>kWp</v>
      </c>
      <c r="E59" s="275">
        <f>IF($B$52="3. Förderungen für Burgenland",Förderungen!E11,IF($B$52="3. Förderungen für Kärnten",Förderungen!E23,IF($B$52="3. Förderungen für Niederösterreich",Förderungen!E35,IF($B$52="3. Förderungen für Oberösterreich",Förderungen!E47,IF($B$52="3. Förderungen für Salzburg",Förderungen!E59,IF($B$52="3. Förderungen für Steiermark",Förderungen!E73,IF($B$52="3. Förderungen für Tirol",Förderungen!E85,IF($B$52="3. Förderungen für Vorarlberg",Förderungen!E97,Förderungen!E109))))))))</f>
        <v>1000</v>
      </c>
      <c r="F59" s="267" t="str">
        <f>IF($B$52="3. Förderungen für Burgenland",Förderungen!F11,IF($B$52="3. Förderungen für Kärnten",Förderungen!F23,IF($B$52="3. Förderungen für Niederösterreich",Förderungen!F35,IF($B$52="3. Förderungen für Oberösterreich",Förderungen!F47,IF($B$52="3. Förderungen für Salzburg",Förderungen!F59,IF($B$52="3. Förderungen für Steiermark",Förderungen!F73,IF($B$52="3. Förderungen für Tirol",Förderungen!F85,IF($B$52="3. Förderungen für Vorarlberg",Förderungen!F97,Förderungen!F109))))))))</f>
        <v>€/kWp</v>
      </c>
      <c r="G59" s="288" t="str">
        <f>IF($B$52="3. Förderungen für Burgenland",Förderungen!G11,IF($B$52="3. Förderungen für Kärnten",Förderungen!G23,IF($B$52="3. Förderungen für Niederösterreich",Förderungen!G35,IF($B$52="3. Förderungen für Oberösterreich",Förderungen!G47,IF($B$52="3. Förderungen für Salzburg",Förderungen!G59,IF($B$52="3. Förderungen für Steiermark",Förderungen!G73,IF($B$52="3. Förderungen für Tirol",Förderungen!G85,IF($B$52="3. Förderungen für Vorarlberg",Förderungen!G97,Förderungen!G109))))))))</f>
        <v>-</v>
      </c>
      <c r="H59" s="442">
        <f>IF($B$52="3. Förderungen für Burgenland",Förderungen!H11,IF($B$52="3. Förderungen für Kärnten",Förderungen!H23,IF($B$52="3. Förderungen für Niederösterreich",Förderungen!H35,IF($B$52="3. Förderungen für Oberösterreich",Förderungen!H47,IF($B$52="3. Förderungen für Salzburg",Förderungen!H59,IF($B$52="3. Förderungen für Steiermark",Förderungen!H73,IF($B$52="3. Förderungen für Tirol",Förderungen!H85,IF($B$52="3. Förderungen für Vorarlberg",Förderungen!H97,Förderungen!H109))))))))</f>
        <v>0</v>
      </c>
      <c r="I59" s="324"/>
      <c r="K59" s="325"/>
      <c r="L59" s="94"/>
      <c r="M59" s="94"/>
      <c r="N59" s="94"/>
      <c r="O59" s="94"/>
      <c r="P59" s="94"/>
      <c r="Q59" s="324"/>
      <c r="AA59" s="364"/>
    </row>
    <row r="60" spans="2:27" ht="12.75" customHeight="1" x14ac:dyDescent="0.2">
      <c r="B60" s="380"/>
      <c r="C60" s="275" t="str">
        <f>IF($B$52="3. Förderungen für Burgenland",Förderungen!C12,IF($B$52="3. Förderungen für Kärnten",Förderungen!C24,IF($B$52="3. Förderungen für Niederösterreich",Förderungen!C36,IF($B$52="3. Förderungen für Oberösterreich",Förderungen!C48,IF($B$52="3. Förderungen für Salzburg",Förderungen!C60,IF($B$52="3. Förderungen für Steiermark",Förderungen!C74,IF($B$52="3. Förderungen für Tirol",Förderungen!C86,IF($B$52="3. Förderungen für Vorarlberg",Förderungen!C98,Förderungen!C110))))))))</f>
        <v>&gt; 20</v>
      </c>
      <c r="D60" s="436" t="str">
        <f>IF($B$52="3. Förderungen für Burgenland",Förderungen!D12,IF($B$52="3. Förderungen für Kärnten",Förderungen!D24,IF($B$52="3. Förderungen für Niederösterreich",Förderungen!D36,IF($B$52="3. Förderungen für Oberösterreich",Förderungen!D48,IF($B$52="3. Förderungen für Salzburg",Förderungen!D60,IF($B$52="3. Förderungen für Steiermark",Förderungen!D74,IF($B$52="3. Förderungen für Tirol",Förderungen!D86,IF($B$52="3. Förderungen für Vorarlberg",Förderungen!D98,Förderungen!D110))))))))</f>
        <v>kWp</v>
      </c>
      <c r="E60" s="275">
        <f>IF($B$52="3. Förderungen für Burgenland",Förderungen!E12,IF($B$52="3. Förderungen für Kärnten",Förderungen!E24,IF($B$52="3. Förderungen für Niederösterreich",Förderungen!E36,IF($B$52="3. Förderungen für Oberösterreich",Förderungen!E48,IF($B$52="3. Förderungen für Salzburg",Förderungen!E60,IF($B$52="3. Förderungen für Steiermark",Förderungen!E74,IF($B$52="3. Förderungen für Tirol",Förderungen!E86,IF($B$52="3. Förderungen für Vorarlberg",Förderungen!E98,Förderungen!E110))))))))</f>
        <v>1000</v>
      </c>
      <c r="F60" s="267" t="str">
        <f>IF($B$52="3. Förderungen für Burgenland",Förderungen!F12,IF($B$52="3. Förderungen für Kärnten",Förderungen!F24,IF($B$52="3. Förderungen für Niederösterreich",Förderungen!F36,IF($B$52="3. Förderungen für Oberösterreich",Förderungen!F48,IF($B$52="3. Förderungen für Salzburg",Förderungen!F60,IF($B$52="3. Förderungen für Steiermark",Förderungen!F74,IF($B$52="3. Förderungen für Tirol",Förderungen!F86,IF($B$52="3. Förderungen für Vorarlberg",Förderungen!F98,Förderungen!F110))))))))</f>
        <v>€/kWp</v>
      </c>
      <c r="G60" s="288" t="str">
        <f>IF($B$52="3. Förderungen für Burgenland",Förderungen!G12,IF($B$52="3. Förderungen für Kärnten",Förderungen!G24,IF($B$52="3. Förderungen für Niederösterreich",Förderungen!G36,IF($B$52="3. Förderungen für Oberösterreich",Förderungen!G48,IF($B$52="3. Förderungen für Salzburg",Förderungen!G60,IF($B$52="3. Förderungen für Steiermark",Förderungen!G74,IF($B$52="3. Förderungen für Tirol",Förderungen!G86,IF($B$52="3. Förderungen für Vorarlberg",Förderungen!G98,Förderungen!G110))))))))</f>
        <v>-</v>
      </c>
      <c r="H60" s="442">
        <f>IF($B$52="3. Förderungen für Burgenland",Förderungen!H12,IF($B$52="3. Förderungen für Kärnten",Förderungen!H24,IF($B$52="3. Förderungen für Niederösterreich",Förderungen!H36,IF($B$52="3. Förderungen für Oberösterreich",Förderungen!H48,IF($B$52="3. Förderungen für Salzburg",Förderungen!H60,IF($B$52="3. Förderungen für Steiermark",Förderungen!H74,IF($B$52="3. Förderungen für Tirol",Förderungen!H86,IF($B$52="3. Förderungen für Vorarlberg",Förderungen!H98,Förderungen!H110))))))))</f>
        <v>0</v>
      </c>
      <c r="I60" s="324"/>
      <c r="K60" s="323"/>
      <c r="L60" s="94"/>
      <c r="M60" s="429"/>
      <c r="N60" s="116"/>
      <c r="O60" s="94"/>
      <c r="P60" s="94"/>
      <c r="Q60" s="428"/>
      <c r="V60" s="363"/>
    </row>
    <row r="61" spans="2:27" x14ac:dyDescent="0.2">
      <c r="B61" s="380"/>
      <c r="C61" s="94"/>
      <c r="D61" s="84"/>
      <c r="E61" s="84"/>
      <c r="F61" s="94"/>
      <c r="G61" s="461"/>
      <c r="H61" s="94"/>
      <c r="I61" s="324"/>
      <c r="K61" s="325"/>
      <c r="L61" s="94"/>
      <c r="M61" s="94"/>
      <c r="N61" s="94"/>
      <c r="O61" s="94"/>
      <c r="P61" s="94"/>
      <c r="Q61" s="324"/>
    </row>
    <row r="62" spans="2:27" x14ac:dyDescent="0.2">
      <c r="B62" s="381" t="str">
        <f>IF($B$52="3. Förderungen für Burgenland",Förderungen!B14,IF($B$52="3. Förderungen für Kärnten",Förderungen!B26,IF($B$52="3. Förderungen für Niederösterreich",Förderungen!B38,IF($B$52="3. Förderungen für Oberösterreich",Förderungen!B50,IF($B$52="3. Förderungen für Salzburg",Förderungen!B62,IF($B$52="3. Förderungen für Steiermark",Förderungen!B76,IF($B$52="3. Förderungen für Tirol",Förderungen!B88,IF($B$52="3. Förderungen für Vorarlberg",Förderungen!B100,Förderungen!B112))))))))</f>
        <v>Information:</v>
      </c>
      <c r="C62" s="225"/>
      <c r="D62" s="84"/>
      <c r="E62" s="84"/>
      <c r="F62" s="94"/>
      <c r="G62" s="94"/>
      <c r="H62" s="94"/>
      <c r="I62" s="324"/>
      <c r="K62" s="325"/>
      <c r="L62" s="94"/>
      <c r="M62" s="94"/>
      <c r="N62" s="94"/>
      <c r="O62" s="94"/>
      <c r="P62" s="94"/>
      <c r="Q62" s="324"/>
    </row>
    <row r="63" spans="2:27" x14ac:dyDescent="0.2">
      <c r="B63" s="380" t="str">
        <f>IF($B$52="3. Förderungen für Burgenland",Förderungen!B15,IF($B$52="3. Förderungen für Kärnten",Förderungen!B27,IF($B$52="3. Förderungen für Niederösterreich",Förderungen!B39,IF($B$52="3. Förderungen für Oberösterreich",Förderungen!B51,IF($B$52="3. Förderungen für Salzburg",Förderungen!B63,IF($B$52="3. Förderungen für Steiermark",Förderungen!B77,IF($B$52="3. Förderungen für Tirol",Förderungen!B89,IF($B$52="3. Förderungen für Vorarlberg",Förderungen!B101,Förderungen!B113))))))))</f>
        <v>Maximal 40% der Investkosten werden gefördert! Kombination mit Bundesförd. bis 1300€/kWp möglich!</v>
      </c>
      <c r="C63" s="94"/>
      <c r="D63" s="84"/>
      <c r="E63" s="84"/>
      <c r="F63" s="94"/>
      <c r="G63" s="94"/>
      <c r="H63" s="94"/>
      <c r="I63" s="324"/>
      <c r="K63" s="325"/>
      <c r="L63" s="94"/>
      <c r="M63" s="94"/>
      <c r="N63" s="94"/>
      <c r="O63" s="94"/>
      <c r="P63" s="94"/>
      <c r="Q63" s="324"/>
    </row>
    <row r="64" spans="2:27" ht="5.25" customHeight="1" x14ac:dyDescent="0.2">
      <c r="B64" s="348"/>
      <c r="C64" s="95"/>
      <c r="D64" s="95"/>
      <c r="E64" s="95"/>
      <c r="F64" s="95"/>
      <c r="G64" s="95"/>
      <c r="H64" s="95"/>
      <c r="I64" s="349"/>
      <c r="K64" s="360"/>
      <c r="L64" s="326"/>
      <c r="M64" s="326"/>
      <c r="N64" s="326"/>
      <c r="O64" s="326"/>
      <c r="P64" s="326"/>
      <c r="Q64" s="327"/>
      <c r="V64" s="363"/>
    </row>
    <row r="65" spans="2:22" ht="12.75" customHeight="1" x14ac:dyDescent="0.2">
      <c r="B65" s="382"/>
      <c r="C65" s="290"/>
      <c r="D65" s="383"/>
      <c r="E65" s="84"/>
      <c r="F65" s="103" t="s">
        <v>868</v>
      </c>
      <c r="G65" s="552" t="s">
        <v>1669</v>
      </c>
      <c r="H65" s="559"/>
      <c r="I65" s="384"/>
      <c r="V65" s="363"/>
    </row>
    <row r="66" spans="2:22" ht="18" customHeight="1" x14ac:dyDescent="0.25">
      <c r="B66" s="557" t="s">
        <v>2663</v>
      </c>
      <c r="C66" s="558"/>
      <c r="D66" s="458" t="s">
        <v>1853</v>
      </c>
      <c r="E66" s="459"/>
      <c r="F66" s="262" t="str">
        <f>IF(G65="Fördertarif","*","")</f>
        <v/>
      </c>
      <c r="G66" s="261" t="str">
        <f>IF(G65="Fördertarif","Achtung: siehe Hinweis!","")</f>
        <v/>
      </c>
      <c r="H66" s="95"/>
      <c r="I66" s="349"/>
      <c r="K66" s="332" t="s">
        <v>2644</v>
      </c>
      <c r="L66" s="333"/>
      <c r="M66" s="333"/>
      <c r="N66" s="333"/>
      <c r="O66" s="333"/>
      <c r="P66" s="334"/>
      <c r="Q66" s="335"/>
    </row>
    <row r="67" spans="2:22" x14ac:dyDescent="0.2">
      <c r="B67" s="385"/>
      <c r="C67" s="94"/>
      <c r="D67" s="94"/>
      <c r="E67" s="84"/>
      <c r="F67" s="103" t="s">
        <v>1384</v>
      </c>
      <c r="G67" s="552" t="s">
        <v>1669</v>
      </c>
      <c r="H67" s="553"/>
      <c r="I67" s="324"/>
      <c r="K67" s="479"/>
      <c r="L67" s="480"/>
      <c r="M67" s="480"/>
      <c r="N67" s="480"/>
      <c r="O67" s="480"/>
      <c r="P67" s="480"/>
      <c r="Q67" s="481"/>
    </row>
    <row r="68" spans="2:22" ht="5.25" customHeight="1" x14ac:dyDescent="0.2">
      <c r="B68" s="345"/>
      <c r="C68" s="91"/>
      <c r="D68" s="91"/>
      <c r="E68" s="91"/>
      <c r="F68" s="91"/>
      <c r="G68" s="91"/>
      <c r="H68" s="91"/>
      <c r="I68" s="346"/>
      <c r="K68" s="482"/>
      <c r="L68" s="483"/>
      <c r="M68" s="483"/>
      <c r="N68" s="483"/>
      <c r="O68" s="483"/>
      <c r="P68" s="483"/>
      <c r="Q68" s="484"/>
    </row>
    <row r="69" spans="2:22" ht="5.25" customHeight="1" x14ac:dyDescent="0.2">
      <c r="B69" s="373"/>
      <c r="C69" s="101"/>
      <c r="D69" s="101"/>
      <c r="E69" s="101"/>
      <c r="F69" s="101"/>
      <c r="G69" s="101"/>
      <c r="H69" s="101"/>
      <c r="I69" s="374"/>
      <c r="K69" s="482"/>
      <c r="L69" s="483"/>
      <c r="M69" s="483"/>
      <c r="N69" s="483"/>
      <c r="O69" s="483"/>
      <c r="P69" s="483"/>
      <c r="Q69" s="484"/>
    </row>
    <row r="70" spans="2:22" x14ac:dyDescent="0.2">
      <c r="B70" s="386" t="str">
        <f>IF(G65&lt;&gt;"Überschusseinspeisung","Tarif - wurde gewählt!","Angaben zur Überschusseinspeisung")</f>
        <v>Angaben zur Überschusseinspeisung</v>
      </c>
      <c r="C70" s="94"/>
      <c r="D70" s="94"/>
      <c r="E70" s="94"/>
      <c r="F70" s="94"/>
      <c r="G70" s="93"/>
      <c r="H70" s="93"/>
      <c r="I70" s="324"/>
      <c r="K70" s="485"/>
      <c r="L70" s="483"/>
      <c r="M70" s="483"/>
      <c r="N70" s="483"/>
      <c r="O70" s="483"/>
      <c r="P70" s="483"/>
      <c r="Q70" s="484"/>
    </row>
    <row r="71" spans="2:22" x14ac:dyDescent="0.2">
      <c r="B71" s="350" t="str">
        <f>IF($G$67="Überschusseinspeisung","Nach Ende des Fördertarifs erfolgt die Umstellung auf Überschusseinspeisung.","Nach Ende des Fördertarifs wird zum Einspeisetarif vergütet.")</f>
        <v>Nach Ende des Fördertarifs erfolgt die Umstellung auf Überschusseinspeisung.</v>
      </c>
      <c r="C71" s="92"/>
      <c r="D71" s="92"/>
      <c r="E71" s="92"/>
      <c r="F71" s="92"/>
      <c r="G71" s="92"/>
      <c r="H71" s="94"/>
      <c r="I71" s="368"/>
      <c r="K71" s="485"/>
      <c r="L71" s="483"/>
      <c r="M71" s="483"/>
      <c r="N71" s="483"/>
      <c r="O71" s="483"/>
      <c r="P71" s="483"/>
      <c r="Q71" s="484"/>
    </row>
    <row r="72" spans="2:22" ht="5.25" customHeight="1" x14ac:dyDescent="0.2">
      <c r="B72" s="348"/>
      <c r="C72" s="95"/>
      <c r="D72" s="95"/>
      <c r="E72" s="95"/>
      <c r="F72" s="95"/>
      <c r="G72" s="95"/>
      <c r="H72" s="95"/>
      <c r="I72" s="349"/>
      <c r="K72" s="482"/>
      <c r="L72" s="483"/>
      <c r="M72" s="483"/>
      <c r="N72" s="483"/>
      <c r="O72" s="483"/>
      <c r="P72" s="483"/>
      <c r="Q72" s="484"/>
    </row>
    <row r="73" spans="2:22" x14ac:dyDescent="0.2">
      <c r="B73" s="387"/>
      <c r="C73" s="92"/>
      <c r="D73" s="92"/>
      <c r="E73" s="92"/>
      <c r="F73" s="92" t="s">
        <v>1666</v>
      </c>
      <c r="G73" s="237">
        <v>55</v>
      </c>
      <c r="H73" s="94" t="s">
        <v>91</v>
      </c>
      <c r="I73" s="368"/>
      <c r="K73" s="485"/>
      <c r="L73" s="483"/>
      <c r="M73" s="483"/>
      <c r="N73" s="483"/>
      <c r="O73" s="483"/>
      <c r="P73" s="483"/>
      <c r="Q73" s="484"/>
    </row>
    <row r="74" spans="2:22" x14ac:dyDescent="0.2">
      <c r="B74" s="323"/>
      <c r="C74" s="94"/>
      <c r="D74" s="94"/>
      <c r="E74" s="94"/>
      <c r="F74" s="92" t="s">
        <v>1667</v>
      </c>
      <c r="G74" s="238">
        <f>100-$G$73</f>
        <v>45</v>
      </c>
      <c r="H74" s="94" t="s">
        <v>91</v>
      </c>
      <c r="I74" s="368"/>
      <c r="K74" s="485"/>
      <c r="L74" s="483"/>
      <c r="M74" s="483"/>
      <c r="N74" s="483"/>
      <c r="O74" s="483"/>
      <c r="P74" s="483"/>
      <c r="Q74" s="484"/>
    </row>
    <row r="75" spans="2:22" ht="5.25" customHeight="1" x14ac:dyDescent="0.2">
      <c r="B75" s="323"/>
      <c r="C75" s="94"/>
      <c r="D75" s="94"/>
      <c r="E75" s="94"/>
      <c r="F75" s="92"/>
      <c r="G75" s="388" t="str">
        <f>IF(G73&gt;100,"Vorsicht! Fehler in der %-Angabe!","")</f>
        <v/>
      </c>
      <c r="H75" s="96"/>
      <c r="I75" s="368"/>
      <c r="K75" s="485"/>
      <c r="L75" s="483"/>
      <c r="M75" s="483"/>
      <c r="N75" s="483"/>
      <c r="O75" s="483"/>
      <c r="P75" s="483"/>
      <c r="Q75" s="484"/>
    </row>
    <row r="76" spans="2:22" x14ac:dyDescent="0.2">
      <c r="B76" s="387"/>
      <c r="C76" s="92"/>
      <c r="D76" s="92"/>
      <c r="E76" s="92"/>
      <c r="F76" s="92" t="str">
        <f>IF(AND(G65="Fördertarif",G67="Überschusseinspeisung"),"Prognose Strompreis:","Strompreis der aktuell bezogen wird:")</f>
        <v>Strompreis der aktuell bezogen wird:</v>
      </c>
      <c r="G76" s="443">
        <f>IF(AND(G65="Fördertarif",G67="Überschusseinspeisung"),Berechnungen!N25,G102)</f>
        <v>0.19</v>
      </c>
      <c r="H76" s="94" t="s">
        <v>1635</v>
      </c>
      <c r="I76" s="368"/>
      <c r="K76" s="485"/>
      <c r="L76" s="483"/>
      <c r="M76" s="483"/>
      <c r="N76" s="483"/>
      <c r="O76" s="483"/>
      <c r="P76" s="483"/>
      <c r="Q76" s="484"/>
    </row>
    <row r="77" spans="2:22" ht="13.5" customHeight="1" x14ac:dyDescent="0.2">
      <c r="B77" s="350"/>
      <c r="C77" s="96"/>
      <c r="D77" s="96"/>
      <c r="E77" s="96"/>
      <c r="F77" s="92" t="str">
        <f>IF(AND(G65="Fördertarif",G67="Überschusseinspeisung"),"Prognose Vergütung bei Überschusseinspeisung:","Vergütung bei Überschusseinspeisung:")</f>
        <v>Vergütung bei Überschusseinspeisung:</v>
      </c>
      <c r="G77" s="443">
        <f>IF(AND(G65="Fördertarif",G67="Überschusseinspeisung"),Berechnungen!M25,G103)</f>
        <v>5.2999999999999999E-2</v>
      </c>
      <c r="H77" s="94" t="s">
        <v>1635</v>
      </c>
      <c r="I77" s="368"/>
      <c r="K77" s="485"/>
      <c r="L77" s="483"/>
      <c r="M77" s="483"/>
      <c r="N77" s="483"/>
      <c r="O77" s="483"/>
      <c r="P77" s="483"/>
      <c r="Q77" s="484"/>
    </row>
    <row r="78" spans="2:22" ht="5.25" customHeight="1" x14ac:dyDescent="0.2">
      <c r="B78" s="350"/>
      <c r="C78" s="94"/>
      <c r="D78" s="96"/>
      <c r="E78" s="96"/>
      <c r="F78" s="94"/>
      <c r="G78" s="92"/>
      <c r="H78" s="92"/>
      <c r="I78" s="368"/>
      <c r="K78" s="485"/>
      <c r="L78" s="483"/>
      <c r="M78" s="483"/>
      <c r="N78" s="483"/>
      <c r="O78" s="483"/>
      <c r="P78" s="483"/>
      <c r="Q78" s="484"/>
    </row>
    <row r="79" spans="2:22" ht="12" customHeight="1" x14ac:dyDescent="0.2">
      <c r="B79" s="350"/>
      <c r="C79" s="96"/>
      <c r="D79" s="96"/>
      <c r="E79" s="105"/>
      <c r="F79" s="106" t="s">
        <v>1668</v>
      </c>
      <c r="G79" s="389">
        <f>(G73*G76+G74*G77)/100</f>
        <v>0.12834999999999999</v>
      </c>
      <c r="H79" s="116" t="s">
        <v>1635</v>
      </c>
      <c r="I79" s="368"/>
      <c r="K79" s="485"/>
      <c r="L79" s="483"/>
      <c r="M79" s="483"/>
      <c r="N79" s="483"/>
      <c r="O79" s="483"/>
      <c r="P79" s="483"/>
      <c r="Q79" s="484"/>
    </row>
    <row r="80" spans="2:22" ht="5.25" customHeight="1" x14ac:dyDescent="0.2">
      <c r="B80" s="345"/>
      <c r="C80" s="91"/>
      <c r="D80" s="91"/>
      <c r="E80" s="91"/>
      <c r="F80" s="91"/>
      <c r="G80" s="91"/>
      <c r="H80" s="91"/>
      <c r="I80" s="346"/>
      <c r="K80" s="482"/>
      <c r="L80" s="483"/>
      <c r="M80" s="483"/>
      <c r="N80" s="483"/>
      <c r="O80" s="483"/>
      <c r="P80" s="483"/>
      <c r="Q80" s="484"/>
    </row>
    <row r="81" spans="2:17" ht="9" customHeight="1" x14ac:dyDescent="0.2">
      <c r="J81" s="81"/>
      <c r="K81" s="485"/>
      <c r="L81" s="486"/>
      <c r="M81" s="486"/>
      <c r="N81" s="486"/>
      <c r="O81" s="486"/>
      <c r="P81" s="483"/>
      <c r="Q81" s="484"/>
    </row>
    <row r="82" spans="2:17" ht="18" x14ac:dyDescent="0.25">
      <c r="B82" s="332" t="s">
        <v>786</v>
      </c>
      <c r="C82" s="333"/>
      <c r="D82" s="333"/>
      <c r="E82" s="333"/>
      <c r="F82" s="333"/>
      <c r="G82" s="334"/>
      <c r="H82" s="334"/>
      <c r="I82" s="335"/>
      <c r="K82" s="485"/>
      <c r="L82" s="483"/>
      <c r="M82" s="483"/>
      <c r="N82" s="483"/>
      <c r="O82" s="483"/>
      <c r="P82" s="483"/>
      <c r="Q82" s="484"/>
    </row>
    <row r="83" spans="2:17" ht="5.25" customHeight="1" x14ac:dyDescent="0.2">
      <c r="B83" s="348"/>
      <c r="C83" s="95"/>
      <c r="D83" s="95"/>
      <c r="E83" s="95"/>
      <c r="F83" s="95"/>
      <c r="G83" s="95"/>
      <c r="H83" s="95"/>
      <c r="I83" s="349"/>
      <c r="K83" s="482"/>
      <c r="L83" s="483"/>
      <c r="M83" s="483"/>
      <c r="N83" s="483"/>
      <c r="O83" s="483"/>
      <c r="P83" s="483"/>
      <c r="Q83" s="484"/>
    </row>
    <row r="84" spans="2:17" x14ac:dyDescent="0.2">
      <c r="B84" s="375" t="s">
        <v>1561</v>
      </c>
      <c r="C84" s="84"/>
      <c r="D84" s="94"/>
      <c r="E84" s="94"/>
      <c r="F84" s="94"/>
      <c r="G84" s="94"/>
      <c r="H84" s="94"/>
      <c r="I84" s="324"/>
      <c r="K84" s="485"/>
      <c r="L84" s="483"/>
      <c r="M84" s="483"/>
      <c r="N84" s="483"/>
      <c r="O84" s="483"/>
      <c r="P84" s="483"/>
      <c r="Q84" s="484"/>
    </row>
    <row r="85" spans="2:17" ht="5.25" customHeight="1" x14ac:dyDescent="0.2">
      <c r="B85" s="348"/>
      <c r="C85" s="95"/>
      <c r="D85" s="95"/>
      <c r="E85" s="95"/>
      <c r="F85" s="95"/>
      <c r="G85" s="95"/>
      <c r="H85" s="95"/>
      <c r="I85" s="349"/>
      <c r="K85" s="482"/>
      <c r="L85" s="483"/>
      <c r="M85" s="483"/>
      <c r="N85" s="483"/>
      <c r="O85" s="483"/>
      <c r="P85" s="483"/>
      <c r="Q85" s="484"/>
    </row>
    <row r="86" spans="2:17" x14ac:dyDescent="0.2">
      <c r="B86" s="375"/>
      <c r="C86" s="84"/>
      <c r="D86" s="84"/>
      <c r="E86" s="84"/>
      <c r="F86" s="84" t="s">
        <v>1560</v>
      </c>
      <c r="G86" s="75">
        <v>2500</v>
      </c>
      <c r="H86" s="97" t="s">
        <v>1996</v>
      </c>
      <c r="I86" s="324"/>
      <c r="K86" s="485"/>
      <c r="L86" s="483"/>
      <c r="M86" s="483"/>
      <c r="N86" s="483"/>
      <c r="O86" s="483"/>
      <c r="P86" s="483"/>
      <c r="Q86" s="484"/>
    </row>
    <row r="87" spans="2:17" ht="5.25" customHeight="1" x14ac:dyDescent="0.2">
      <c r="B87" s="348"/>
      <c r="C87" s="95"/>
      <c r="D87" s="95"/>
      <c r="E87" s="95"/>
      <c r="F87" s="95"/>
      <c r="G87" s="95"/>
      <c r="H87" s="95"/>
      <c r="I87" s="349"/>
      <c r="K87" s="482"/>
      <c r="L87" s="483"/>
      <c r="M87" s="483"/>
      <c r="N87" s="483"/>
      <c r="O87" s="483"/>
      <c r="P87" s="483"/>
      <c r="Q87" s="484"/>
    </row>
    <row r="88" spans="2:17" x14ac:dyDescent="0.2">
      <c r="B88" s="338"/>
      <c r="C88" s="84"/>
      <c r="D88" s="84"/>
      <c r="E88" s="84"/>
      <c r="F88" s="84" t="s">
        <v>101</v>
      </c>
      <c r="G88" s="107">
        <f>G86*G37</f>
        <v>7500</v>
      </c>
      <c r="H88" s="97" t="s">
        <v>1633</v>
      </c>
      <c r="I88" s="324"/>
      <c r="K88" s="485"/>
      <c r="L88" s="483"/>
      <c r="M88" s="483"/>
      <c r="N88" s="483"/>
      <c r="O88" s="483"/>
      <c r="P88" s="483"/>
      <c r="Q88" s="484"/>
    </row>
    <row r="89" spans="2:17" x14ac:dyDescent="0.2">
      <c r="B89" s="338"/>
      <c r="C89" s="84"/>
      <c r="D89" s="84"/>
      <c r="E89" s="84"/>
      <c r="F89" s="108" t="str">
        <f>IF(AND(E217=0,F217&lt;&gt;0),"- Investitionsförderung Bund (KLIEN):",IF(AND(E217&lt;&gt;0,F217=0),"- Investitionsförderung Land:","- Investförderung des Landes &amp; Bundes (KLIEN):"))</f>
        <v>- Investförderung des Landes &amp; Bundes (KLIEN):</v>
      </c>
      <c r="G89" s="109">
        <f>$G$217</f>
        <v>3000</v>
      </c>
      <c r="H89" s="97" t="s">
        <v>1633</v>
      </c>
      <c r="I89" s="376"/>
      <c r="K89" s="485"/>
      <c r="L89" s="483"/>
      <c r="M89" s="483"/>
      <c r="N89" s="483"/>
      <c r="O89" s="483"/>
      <c r="P89" s="483"/>
      <c r="Q89" s="484"/>
    </row>
    <row r="90" spans="2:17" x14ac:dyDescent="0.2">
      <c r="B90" s="338"/>
      <c r="C90" s="110"/>
      <c r="D90" s="110"/>
      <c r="E90" s="110"/>
      <c r="F90" s="111" t="s">
        <v>1571</v>
      </c>
      <c r="G90" s="80"/>
      <c r="H90" s="112" t="s">
        <v>1633</v>
      </c>
      <c r="I90" s="324"/>
      <c r="K90" s="485"/>
      <c r="L90" s="483"/>
      <c r="M90" s="483"/>
      <c r="N90" s="483"/>
      <c r="O90" s="483"/>
      <c r="P90" s="483"/>
      <c r="Q90" s="484"/>
    </row>
    <row r="91" spans="2:17" x14ac:dyDescent="0.2">
      <c r="B91" s="338"/>
      <c r="C91" s="84"/>
      <c r="D91" s="84"/>
      <c r="E91" s="84"/>
      <c r="F91" s="315" t="s">
        <v>1561</v>
      </c>
      <c r="G91" s="316">
        <f>G88-(G89+G90)</f>
        <v>4500</v>
      </c>
      <c r="H91" s="317" t="s">
        <v>1633</v>
      </c>
      <c r="I91" s="324"/>
      <c r="K91" s="448"/>
      <c r="L91" s="488"/>
      <c r="M91" s="488"/>
      <c r="N91" s="488"/>
      <c r="O91" s="488"/>
      <c r="P91" s="488"/>
      <c r="Q91" s="489"/>
    </row>
    <row r="92" spans="2:17" ht="5.25" customHeight="1" x14ac:dyDescent="0.2">
      <c r="B92" s="338"/>
      <c r="C92" s="84"/>
      <c r="D92" s="84"/>
      <c r="E92" s="84"/>
      <c r="F92" s="108"/>
      <c r="G92" s="85"/>
      <c r="H92" s="97"/>
      <c r="I92" s="324"/>
    </row>
    <row r="93" spans="2:17" ht="18" x14ac:dyDescent="0.25">
      <c r="B93" s="375" t="s">
        <v>2235</v>
      </c>
      <c r="C93" s="84"/>
      <c r="D93" s="84"/>
      <c r="E93" s="84"/>
      <c r="F93" s="84"/>
      <c r="G93" s="84"/>
      <c r="H93" s="97"/>
      <c r="I93" s="324"/>
      <c r="K93" s="332" t="s">
        <v>2645</v>
      </c>
      <c r="L93" s="333"/>
      <c r="M93" s="333"/>
      <c r="N93" s="333"/>
      <c r="O93" s="333"/>
      <c r="P93" s="334"/>
      <c r="Q93" s="335"/>
    </row>
    <row r="94" spans="2:17" ht="5.25" customHeight="1" x14ac:dyDescent="0.2">
      <c r="B94" s="338"/>
      <c r="C94" s="84"/>
      <c r="D94" s="84"/>
      <c r="E94" s="84"/>
      <c r="F94" s="108"/>
      <c r="G94" s="114"/>
      <c r="H94" s="97"/>
      <c r="I94" s="324"/>
      <c r="K94" s="479"/>
      <c r="L94" s="480"/>
      <c r="M94" s="480"/>
      <c r="N94" s="480"/>
      <c r="O94" s="480"/>
      <c r="P94" s="480"/>
      <c r="Q94" s="481"/>
    </row>
    <row r="95" spans="2:17" x14ac:dyDescent="0.2">
      <c r="B95" s="338"/>
      <c r="C95" s="84"/>
      <c r="D95" s="84"/>
      <c r="E95" s="84"/>
      <c r="F95" s="84" t="s">
        <v>785</v>
      </c>
      <c r="G95" s="79">
        <v>1000</v>
      </c>
      <c r="H95" s="97" t="s">
        <v>1633</v>
      </c>
      <c r="I95" s="324"/>
      <c r="K95" s="485"/>
      <c r="L95" s="483"/>
      <c r="M95" s="483"/>
      <c r="N95" s="483"/>
      <c r="O95" s="483"/>
      <c r="P95" s="483"/>
      <c r="Q95" s="484"/>
    </row>
    <row r="96" spans="2:17" x14ac:dyDescent="0.2">
      <c r="B96" s="338"/>
      <c r="C96" s="84"/>
      <c r="D96" s="84"/>
      <c r="E96" s="84"/>
      <c r="F96" s="84" t="s">
        <v>1670</v>
      </c>
      <c r="G96" s="50">
        <v>0.4</v>
      </c>
      <c r="H96" s="97" t="s">
        <v>91</v>
      </c>
      <c r="I96" s="324"/>
      <c r="K96" s="485"/>
      <c r="L96" s="483"/>
      <c r="M96" s="483"/>
      <c r="N96" s="483"/>
      <c r="O96" s="483"/>
      <c r="P96" s="483"/>
      <c r="Q96" s="484"/>
    </row>
    <row r="97" spans="2:17" x14ac:dyDescent="0.2">
      <c r="B97" s="338"/>
      <c r="C97" s="84"/>
      <c r="D97" s="84"/>
      <c r="E97" s="84"/>
      <c r="F97" s="84" t="s">
        <v>2233</v>
      </c>
      <c r="G97" s="50">
        <v>0.1</v>
      </c>
      <c r="H97" s="97" t="s">
        <v>91</v>
      </c>
      <c r="I97" s="324"/>
      <c r="K97" s="485"/>
      <c r="L97" s="483"/>
      <c r="M97" s="483"/>
      <c r="N97" s="483"/>
      <c r="O97" s="483"/>
      <c r="P97" s="483"/>
      <c r="Q97" s="484"/>
    </row>
    <row r="98" spans="2:17" ht="5.25" customHeight="1" x14ac:dyDescent="0.2">
      <c r="B98" s="338"/>
      <c r="C98" s="84"/>
      <c r="D98" s="84"/>
      <c r="E98" s="84"/>
      <c r="F98" s="108"/>
      <c r="G98" s="85"/>
      <c r="H98" s="97"/>
      <c r="I98" s="324"/>
      <c r="K98" s="485"/>
      <c r="L98" s="483"/>
      <c r="M98" s="483"/>
      <c r="N98" s="483"/>
      <c r="O98" s="483"/>
      <c r="P98" s="483"/>
      <c r="Q98" s="484"/>
    </row>
    <row r="99" spans="2:17" x14ac:dyDescent="0.2">
      <c r="B99" s="375" t="s">
        <v>2234</v>
      </c>
      <c r="C99" s="84"/>
      <c r="D99" s="84"/>
      <c r="E99" s="84"/>
      <c r="F99" s="84"/>
      <c r="G99" s="85"/>
      <c r="H99" s="97"/>
      <c r="I99" s="324"/>
      <c r="K99" s="485"/>
      <c r="L99" s="483"/>
      <c r="M99" s="483"/>
      <c r="N99" s="483"/>
      <c r="O99" s="483"/>
      <c r="P99" s="483"/>
      <c r="Q99" s="484"/>
    </row>
    <row r="100" spans="2:17" ht="5.25" customHeight="1" x14ac:dyDescent="0.2">
      <c r="B100" s="338"/>
      <c r="C100" s="84"/>
      <c r="D100" s="84"/>
      <c r="E100" s="84"/>
      <c r="F100" s="108"/>
      <c r="G100" s="85"/>
      <c r="H100" s="97"/>
      <c r="I100" s="324"/>
      <c r="K100" s="485"/>
      <c r="L100" s="483"/>
      <c r="M100" s="483"/>
      <c r="N100" s="483"/>
      <c r="O100" s="483"/>
      <c r="P100" s="483"/>
      <c r="Q100" s="484"/>
    </row>
    <row r="101" spans="2:17" x14ac:dyDescent="0.2">
      <c r="B101" s="338"/>
      <c r="C101" s="84"/>
      <c r="D101" s="84"/>
      <c r="E101" s="84"/>
      <c r="F101" s="84" t="s">
        <v>794</v>
      </c>
      <c r="G101" s="50">
        <v>2</v>
      </c>
      <c r="H101" s="97" t="s">
        <v>91</v>
      </c>
      <c r="I101" s="324"/>
      <c r="K101" s="485"/>
      <c r="L101" s="483"/>
      <c r="M101" s="483"/>
      <c r="N101" s="483"/>
      <c r="O101" s="483"/>
      <c r="P101" s="483"/>
      <c r="Q101" s="484"/>
    </row>
    <row r="102" spans="2:17" x14ac:dyDescent="0.2">
      <c r="B102" s="338"/>
      <c r="C102" s="84"/>
      <c r="D102" s="84"/>
      <c r="E102" s="84"/>
      <c r="F102" s="84" t="s">
        <v>793</v>
      </c>
      <c r="G102" s="490">
        <v>0.19</v>
      </c>
      <c r="H102" s="97" t="s">
        <v>1635</v>
      </c>
      <c r="I102" s="324"/>
      <c r="K102" s="485"/>
      <c r="L102" s="483"/>
      <c r="M102" s="483"/>
      <c r="N102" s="483"/>
      <c r="O102" s="483"/>
      <c r="P102" s="483"/>
      <c r="Q102" s="484"/>
    </row>
    <row r="103" spans="2:17" x14ac:dyDescent="0.2">
      <c r="B103" s="338"/>
      <c r="C103" s="84"/>
      <c r="D103" s="84"/>
      <c r="E103" s="84"/>
      <c r="F103" s="84" t="s">
        <v>162</v>
      </c>
      <c r="G103" s="50">
        <v>5.2999999999999999E-2</v>
      </c>
      <c r="H103" s="97" t="s">
        <v>1635</v>
      </c>
      <c r="I103" s="324"/>
      <c r="K103" s="485"/>
      <c r="L103" s="483"/>
      <c r="M103" s="483"/>
      <c r="N103" s="483"/>
      <c r="O103" s="483"/>
      <c r="P103" s="483"/>
      <c r="Q103" s="484"/>
    </row>
    <row r="104" spans="2:17" x14ac:dyDescent="0.2">
      <c r="B104" s="338"/>
      <c r="C104" s="84"/>
      <c r="D104" s="84"/>
      <c r="E104" s="84"/>
      <c r="F104" s="84" t="s">
        <v>795</v>
      </c>
      <c r="G104" s="50">
        <v>3</v>
      </c>
      <c r="H104" s="97" t="s">
        <v>91</v>
      </c>
      <c r="I104" s="324"/>
      <c r="K104" s="485"/>
      <c r="L104" s="483"/>
      <c r="M104" s="483"/>
      <c r="N104" s="483"/>
      <c r="O104" s="483"/>
      <c r="P104" s="483"/>
      <c r="Q104" s="484"/>
    </row>
    <row r="105" spans="2:17" x14ac:dyDescent="0.2">
      <c r="B105" s="338"/>
      <c r="C105" s="84"/>
      <c r="D105" s="84"/>
      <c r="E105" s="84"/>
      <c r="F105" s="84" t="s">
        <v>163</v>
      </c>
      <c r="G105" s="50">
        <v>2</v>
      </c>
      <c r="H105" s="97" t="s">
        <v>91</v>
      </c>
      <c r="I105" s="324"/>
      <c r="J105" s="15"/>
      <c r="K105" s="485"/>
      <c r="L105" s="483"/>
      <c r="M105" s="483"/>
      <c r="N105" s="483"/>
      <c r="O105" s="483"/>
      <c r="P105" s="483"/>
      <c r="Q105" s="484"/>
    </row>
    <row r="106" spans="2:17" x14ac:dyDescent="0.2">
      <c r="B106" s="377"/>
      <c r="C106" s="114"/>
      <c r="D106" s="114"/>
      <c r="E106" s="114"/>
      <c r="F106" s="114"/>
      <c r="G106" s="378"/>
      <c r="H106" s="378"/>
      <c r="I106" s="379"/>
      <c r="J106" s="81"/>
      <c r="K106" s="485"/>
      <c r="L106" s="486"/>
      <c r="M106" s="486"/>
      <c r="N106" s="486"/>
      <c r="O106" s="486"/>
      <c r="P106" s="483"/>
      <c r="Q106" s="484"/>
    </row>
    <row r="107" spans="2:17" ht="9" customHeight="1" x14ac:dyDescent="0.2">
      <c r="J107" s="81"/>
      <c r="K107" s="485"/>
      <c r="L107" s="486"/>
      <c r="M107" s="486"/>
      <c r="N107" s="486"/>
      <c r="O107" s="486"/>
      <c r="P107" s="483"/>
      <c r="Q107" s="484"/>
    </row>
    <row r="108" spans="2:17" ht="18" x14ac:dyDescent="0.25">
      <c r="B108" s="332" t="s">
        <v>867</v>
      </c>
      <c r="C108" s="333"/>
      <c r="D108" s="333"/>
      <c r="E108" s="333"/>
      <c r="F108" s="333"/>
      <c r="G108" s="334"/>
      <c r="H108" s="334"/>
      <c r="I108" s="335"/>
      <c r="K108" s="485"/>
      <c r="L108" s="483"/>
      <c r="M108" s="483"/>
      <c r="N108" s="483"/>
      <c r="O108" s="483"/>
      <c r="P108" s="483"/>
      <c r="Q108" s="484"/>
    </row>
    <row r="109" spans="2:17" ht="5.25" customHeight="1" x14ac:dyDescent="0.25">
      <c r="B109" s="336"/>
      <c r="C109" s="82"/>
      <c r="D109" s="82"/>
      <c r="E109" s="82"/>
      <c r="F109" s="82"/>
      <c r="G109" s="83"/>
      <c r="H109" s="83"/>
      <c r="I109" s="337"/>
      <c r="K109" s="485"/>
      <c r="L109" s="483"/>
      <c r="M109" s="483"/>
      <c r="N109" s="483"/>
      <c r="O109" s="483"/>
      <c r="P109" s="483"/>
      <c r="Q109" s="484"/>
    </row>
    <row r="110" spans="2:17" x14ac:dyDescent="0.2">
      <c r="B110" s="375" t="s">
        <v>2676</v>
      </c>
      <c r="C110" s="84"/>
      <c r="D110" s="84"/>
      <c r="E110" s="84"/>
      <c r="F110" s="84" t="s">
        <v>100</v>
      </c>
      <c r="G110" s="472">
        <f>G16*(G38/G37)*(G40/100)</f>
        <v>1040.6400000000001</v>
      </c>
      <c r="H110" s="99" t="s">
        <v>2001</v>
      </c>
      <c r="I110" s="324"/>
      <c r="K110" s="485"/>
      <c r="L110" s="483"/>
      <c r="M110" s="483"/>
      <c r="N110" s="483"/>
      <c r="O110" s="483"/>
      <c r="P110" s="483"/>
      <c r="Q110" s="484"/>
    </row>
    <row r="111" spans="2:17" x14ac:dyDescent="0.2">
      <c r="B111" s="338"/>
      <c r="C111" s="84"/>
      <c r="D111" s="84"/>
      <c r="E111" s="84"/>
      <c r="F111" s="84" t="s">
        <v>83</v>
      </c>
      <c r="G111" s="472">
        <f>G110*G37</f>
        <v>3121.92</v>
      </c>
      <c r="H111" s="99" t="s">
        <v>2000</v>
      </c>
      <c r="I111" s="324"/>
      <c r="K111" s="485"/>
      <c r="L111" s="483"/>
      <c r="M111" s="483"/>
      <c r="N111" s="483"/>
      <c r="O111" s="483"/>
      <c r="P111" s="483"/>
      <c r="Q111" s="484"/>
    </row>
    <row r="112" spans="2:17" x14ac:dyDescent="0.2">
      <c r="B112" s="338"/>
      <c r="C112" s="84"/>
      <c r="D112" s="84"/>
      <c r="E112" s="84"/>
      <c r="F112" s="310" t="s">
        <v>798</v>
      </c>
      <c r="G112" s="476">
        <f>Berechnungen!D38</f>
        <v>77119.486507649781</v>
      </c>
      <c r="H112" s="246" t="s">
        <v>89</v>
      </c>
      <c r="I112" s="324"/>
      <c r="K112" s="485"/>
      <c r="L112" s="483"/>
      <c r="M112" s="483"/>
      <c r="N112" s="483"/>
      <c r="O112" s="483"/>
      <c r="P112" s="483"/>
      <c r="Q112" s="484"/>
    </row>
    <row r="113" spans="2:22" ht="5.25" customHeight="1" x14ac:dyDescent="0.2">
      <c r="B113" s="448"/>
      <c r="C113" s="110"/>
      <c r="D113" s="110"/>
      <c r="E113" s="110"/>
      <c r="F113" s="110"/>
      <c r="G113" s="473"/>
      <c r="H113" s="474"/>
      <c r="I113" s="327"/>
      <c r="K113" s="485"/>
      <c r="L113" s="483"/>
      <c r="M113" s="483"/>
      <c r="N113" s="483"/>
      <c r="O113" s="483"/>
      <c r="P113" s="483"/>
      <c r="Q113" s="484"/>
    </row>
    <row r="114" spans="2:22" ht="5.25" customHeight="1" x14ac:dyDescent="0.2">
      <c r="B114" s="338"/>
      <c r="C114" s="84"/>
      <c r="D114" s="84"/>
      <c r="E114" s="84"/>
      <c r="F114" s="84"/>
      <c r="G114" s="115"/>
      <c r="H114" s="113"/>
      <c r="I114" s="324"/>
      <c r="K114" s="485"/>
      <c r="L114" s="483"/>
      <c r="M114" s="483"/>
      <c r="N114" s="483"/>
      <c r="O114" s="483"/>
      <c r="P114" s="483"/>
      <c r="Q114" s="484"/>
    </row>
    <row r="115" spans="2:22" x14ac:dyDescent="0.2">
      <c r="B115" s="386" t="s">
        <v>2677</v>
      </c>
      <c r="C115" s="94"/>
      <c r="D115" s="94"/>
      <c r="E115" s="246"/>
      <c r="F115" s="310" t="s">
        <v>1561</v>
      </c>
      <c r="G115" s="476">
        <f>G91</f>
        <v>4500</v>
      </c>
      <c r="H115" s="246" t="s">
        <v>1633</v>
      </c>
      <c r="I115" s="368"/>
      <c r="K115" s="485"/>
      <c r="L115" s="483"/>
      <c r="M115" s="483"/>
      <c r="N115" s="483"/>
      <c r="O115" s="483"/>
      <c r="P115" s="483"/>
      <c r="Q115" s="484"/>
    </row>
    <row r="116" spans="2:22" x14ac:dyDescent="0.2">
      <c r="B116" s="323"/>
      <c r="C116" s="94"/>
      <c r="D116" s="94"/>
      <c r="E116" s="246"/>
      <c r="F116" s="310" t="s">
        <v>36</v>
      </c>
      <c r="G116" s="476">
        <f>Berechnungen!$H$40</f>
        <v>4922.6426995187539</v>
      </c>
      <c r="H116" s="476" t="s">
        <v>1633</v>
      </c>
      <c r="I116" s="368"/>
      <c r="K116" s="485"/>
      <c r="L116" s="483"/>
      <c r="M116" s="483"/>
      <c r="N116" s="483"/>
      <c r="O116" s="483"/>
      <c r="P116" s="483"/>
      <c r="Q116" s="484"/>
    </row>
    <row r="117" spans="2:22" x14ac:dyDescent="0.2">
      <c r="B117" s="348"/>
      <c r="C117" s="95"/>
      <c r="D117" s="95"/>
      <c r="E117" s="246"/>
      <c r="F117" s="310" t="s">
        <v>2401</v>
      </c>
      <c r="G117" s="477">
        <f>Berechnungen!J38</f>
        <v>14</v>
      </c>
      <c r="H117" s="476" t="s">
        <v>2402</v>
      </c>
      <c r="I117" s="368"/>
      <c r="K117" s="485"/>
      <c r="L117" s="483"/>
      <c r="M117" s="483"/>
      <c r="N117" s="483"/>
      <c r="O117" s="483"/>
      <c r="P117" s="483"/>
      <c r="Q117" s="484"/>
    </row>
    <row r="118" spans="2:22" ht="5.25" customHeight="1" x14ac:dyDescent="0.2">
      <c r="B118" s="345"/>
      <c r="C118" s="91"/>
      <c r="D118" s="91"/>
      <c r="E118" s="91"/>
      <c r="F118" s="475"/>
      <c r="G118" s="371"/>
      <c r="H118" s="371"/>
      <c r="I118" s="372"/>
      <c r="K118" s="485"/>
      <c r="L118" s="483"/>
      <c r="M118" s="483"/>
      <c r="N118" s="483"/>
      <c r="O118" s="483"/>
      <c r="P118" s="483"/>
      <c r="Q118" s="484"/>
    </row>
    <row r="119" spans="2:22" ht="5.25" customHeight="1" x14ac:dyDescent="0.2">
      <c r="B119" s="348"/>
      <c r="C119" s="95"/>
      <c r="D119" s="95"/>
      <c r="E119" s="95"/>
      <c r="F119" s="106"/>
      <c r="G119" s="104"/>
      <c r="H119" s="104"/>
      <c r="I119" s="368"/>
      <c r="K119" s="485"/>
      <c r="L119" s="483"/>
      <c r="M119" s="483"/>
      <c r="N119" s="483"/>
      <c r="O119" s="483"/>
      <c r="P119" s="483"/>
      <c r="Q119" s="484"/>
    </row>
    <row r="120" spans="2:22" ht="15.75" x14ac:dyDescent="0.3">
      <c r="B120" s="386" t="s">
        <v>2680</v>
      </c>
      <c r="C120" s="94"/>
      <c r="D120" s="94"/>
      <c r="E120" s="94"/>
      <c r="F120" s="310" t="s">
        <v>2679</v>
      </c>
      <c r="G120" s="478">
        <f>ROUND(G112*0.45,0)</f>
        <v>34704</v>
      </c>
      <c r="H120" s="246" t="s">
        <v>2678</v>
      </c>
      <c r="I120" s="368"/>
      <c r="K120" s="485"/>
      <c r="L120" s="483"/>
      <c r="M120" s="483"/>
      <c r="N120" s="483"/>
      <c r="O120" s="483"/>
      <c r="P120" s="483"/>
      <c r="Q120" s="484"/>
    </row>
    <row r="121" spans="2:22" ht="5.25" customHeight="1" x14ac:dyDescent="0.2">
      <c r="B121" s="369"/>
      <c r="C121" s="370"/>
      <c r="D121" s="370"/>
      <c r="E121" s="370"/>
      <c r="F121" s="326"/>
      <c r="G121" s="371"/>
      <c r="H121" s="370"/>
      <c r="I121" s="372"/>
      <c r="K121" s="487"/>
      <c r="L121" s="488"/>
      <c r="M121" s="488"/>
      <c r="N121" s="488"/>
      <c r="O121" s="488"/>
      <c r="P121" s="488"/>
      <c r="Q121" s="489"/>
    </row>
    <row r="122" spans="2:22" x14ac:dyDescent="0.2">
      <c r="B122" s="438"/>
      <c r="C122" s="438"/>
      <c r="D122" s="438"/>
      <c r="E122" s="438"/>
      <c r="F122" s="438"/>
      <c r="G122" s="439"/>
      <c r="H122" s="438"/>
      <c r="I122" s="438"/>
      <c r="J122" s="438"/>
      <c r="K122" s="439"/>
      <c r="L122" s="438"/>
      <c r="M122" s="438"/>
      <c r="N122" s="438"/>
      <c r="O122" s="438"/>
      <c r="P122" s="438"/>
      <c r="Q122" s="438"/>
      <c r="R122" s="438"/>
      <c r="S122" s="438"/>
      <c r="T122" s="438"/>
      <c r="U122" s="438"/>
      <c r="V122" s="438"/>
    </row>
    <row r="123" spans="2:22" ht="14.25" x14ac:dyDescent="0.2">
      <c r="B123" s="470" t="s">
        <v>2353</v>
      </c>
      <c r="C123" s="441"/>
      <c r="D123" s="441"/>
      <c r="E123" s="441"/>
      <c r="F123" s="441"/>
      <c r="G123" s="471"/>
      <c r="H123" s="441"/>
      <c r="I123" s="441"/>
      <c r="J123" s="441"/>
      <c r="K123" s="471"/>
      <c r="L123" s="441"/>
      <c r="M123" s="438"/>
      <c r="N123" s="438"/>
      <c r="O123" s="438"/>
      <c r="P123" s="438"/>
      <c r="Q123" s="438"/>
      <c r="R123" s="438"/>
      <c r="S123" s="438"/>
      <c r="T123" s="438"/>
      <c r="U123" s="438"/>
      <c r="V123" s="438"/>
    </row>
    <row r="124" spans="2:22" ht="14.25" x14ac:dyDescent="0.2">
      <c r="B124" s="556" t="s">
        <v>2075</v>
      </c>
      <c r="C124" s="556"/>
      <c r="D124" s="556"/>
      <c r="E124" s="556"/>
      <c r="F124" s="556"/>
      <c r="G124" s="556"/>
      <c r="H124" s="556"/>
      <c r="I124" s="556"/>
      <c r="J124" s="556"/>
      <c r="K124" s="556"/>
      <c r="L124" s="556"/>
      <c r="M124" s="438"/>
      <c r="N124" s="438"/>
      <c r="O124" s="438"/>
      <c r="P124" s="438"/>
      <c r="Q124" s="438"/>
      <c r="R124" s="438"/>
      <c r="S124" s="438"/>
      <c r="T124" s="438"/>
      <c r="U124" s="438"/>
      <c r="V124" s="438"/>
    </row>
    <row r="125" spans="2:22" x14ac:dyDescent="0.2">
      <c r="B125" s="550"/>
      <c r="C125" s="551"/>
      <c r="D125" s="551"/>
      <c r="E125" s="551"/>
      <c r="F125" s="551"/>
      <c r="G125" s="551"/>
      <c r="H125" s="551"/>
      <c r="I125" s="551"/>
      <c r="J125" s="551"/>
      <c r="K125" s="551"/>
      <c r="L125" s="551"/>
      <c r="M125" s="551"/>
      <c r="N125" s="551"/>
      <c r="O125" s="551"/>
      <c r="P125" s="551"/>
      <c r="Q125" s="551"/>
      <c r="R125" s="438"/>
      <c r="S125" s="438"/>
      <c r="T125" s="438"/>
      <c r="U125" s="438"/>
      <c r="V125" s="438"/>
    </row>
    <row r="126" spans="2:22" x14ac:dyDescent="0.2">
      <c r="B126" s="438"/>
      <c r="C126" s="438"/>
      <c r="D126" s="438"/>
      <c r="E126" s="438"/>
      <c r="F126" s="438"/>
      <c r="G126" s="439"/>
      <c r="H126" s="438"/>
      <c r="I126" s="438"/>
      <c r="J126" s="438"/>
      <c r="K126" s="439"/>
      <c r="L126" s="438"/>
      <c r="M126" s="438"/>
      <c r="N126" s="438"/>
      <c r="O126" s="438"/>
      <c r="P126" s="438"/>
      <c r="Q126" s="438"/>
      <c r="R126" s="438"/>
      <c r="S126" s="438"/>
      <c r="T126" s="438"/>
      <c r="U126" s="438"/>
      <c r="V126" s="438"/>
    </row>
    <row r="127" spans="2:22" s="226" customFormat="1" x14ac:dyDescent="0.2">
      <c r="B127" s="438"/>
      <c r="C127" s="438"/>
      <c r="D127" s="438"/>
      <c r="E127" s="438"/>
      <c r="F127" s="438"/>
      <c r="G127" s="439"/>
      <c r="H127" s="438"/>
      <c r="I127" s="438"/>
      <c r="J127" s="438"/>
      <c r="K127" s="439"/>
      <c r="L127" s="438"/>
      <c r="M127" s="438"/>
      <c r="N127" s="438"/>
      <c r="O127" s="438"/>
      <c r="P127" s="438"/>
      <c r="Q127" s="438"/>
      <c r="R127" s="438"/>
      <c r="S127" s="438"/>
      <c r="T127" s="438"/>
      <c r="U127" s="438"/>
      <c r="V127" s="438"/>
    </row>
    <row r="128" spans="2:22" s="226" customFormat="1" x14ac:dyDescent="0.2">
      <c r="B128" s="438"/>
      <c r="C128" s="438"/>
      <c r="D128" s="438"/>
      <c r="E128" s="438"/>
      <c r="F128" s="438"/>
      <c r="G128" s="439"/>
      <c r="H128" s="438"/>
      <c r="I128" s="438"/>
      <c r="J128" s="438"/>
      <c r="K128" s="439"/>
      <c r="L128" s="438"/>
      <c r="M128" s="438"/>
      <c r="N128" s="438"/>
      <c r="O128" s="438"/>
      <c r="P128" s="438"/>
      <c r="Q128" s="438"/>
      <c r="R128" s="438"/>
      <c r="S128" s="438"/>
      <c r="T128" s="438"/>
      <c r="U128" s="438"/>
      <c r="V128" s="438"/>
    </row>
    <row r="129" spans="2:23" s="226" customFormat="1" x14ac:dyDescent="0.2">
      <c r="B129" s="438"/>
      <c r="C129" s="438"/>
      <c r="D129" s="438"/>
      <c r="E129" s="438"/>
      <c r="F129" s="438"/>
      <c r="G129" s="439"/>
      <c r="H129" s="438"/>
      <c r="I129" s="438"/>
      <c r="J129" s="438"/>
      <c r="K129" s="439"/>
      <c r="L129" s="438"/>
      <c r="M129" s="438"/>
      <c r="N129" s="438"/>
      <c r="O129" s="438"/>
      <c r="P129" s="438"/>
      <c r="Q129" s="438"/>
      <c r="R129" s="438"/>
      <c r="S129" s="438"/>
      <c r="T129" s="438"/>
      <c r="U129" s="438"/>
      <c r="V129" s="438"/>
    </row>
    <row r="130" spans="2:23" s="226" customFormat="1" x14ac:dyDescent="0.2">
      <c r="B130" s="438"/>
      <c r="C130" s="438"/>
      <c r="D130" s="438"/>
      <c r="E130" s="438"/>
      <c r="F130" s="438"/>
      <c r="G130" s="439"/>
      <c r="H130" s="438"/>
      <c r="I130" s="438"/>
      <c r="J130" s="438"/>
      <c r="K130" s="439"/>
      <c r="L130" s="438"/>
      <c r="M130" s="438"/>
      <c r="N130" s="438"/>
      <c r="O130" s="438"/>
      <c r="P130" s="438"/>
      <c r="Q130" s="438"/>
      <c r="R130" s="438"/>
      <c r="S130" s="438"/>
      <c r="T130" s="438"/>
      <c r="U130" s="438"/>
      <c r="V130" s="438"/>
    </row>
    <row r="131" spans="2:23" s="226" customFormat="1" x14ac:dyDescent="0.2">
      <c r="B131" s="438"/>
      <c r="C131" s="438"/>
      <c r="D131" s="438"/>
      <c r="E131" s="438"/>
      <c r="F131" s="438"/>
      <c r="G131" s="439"/>
      <c r="H131" s="438"/>
      <c r="I131" s="438"/>
      <c r="J131" s="438"/>
      <c r="K131" s="439"/>
      <c r="L131" s="438"/>
      <c r="M131" s="438"/>
      <c r="N131" s="438"/>
      <c r="O131" s="438"/>
      <c r="P131" s="438"/>
      <c r="Q131" s="438"/>
      <c r="R131" s="438"/>
      <c r="S131" s="438"/>
      <c r="T131" s="438"/>
      <c r="U131" s="438"/>
      <c r="V131" s="438"/>
    </row>
    <row r="132" spans="2:23" s="226" customFormat="1" x14ac:dyDescent="0.2">
      <c r="B132" s="438"/>
      <c r="C132" s="438"/>
      <c r="D132" s="438"/>
      <c r="E132" s="438"/>
      <c r="F132" s="438"/>
      <c r="G132" s="439"/>
      <c r="H132" s="438"/>
      <c r="I132" s="438"/>
      <c r="J132" s="438"/>
      <c r="K132" s="439"/>
      <c r="L132" s="438"/>
      <c r="M132" s="438"/>
      <c r="N132" s="438"/>
      <c r="O132" s="438"/>
      <c r="P132" s="438"/>
      <c r="Q132" s="438"/>
      <c r="R132" s="438"/>
      <c r="S132" s="438"/>
      <c r="T132" s="438"/>
      <c r="U132" s="438"/>
      <c r="V132" s="438"/>
      <c r="W132" s="438"/>
    </row>
    <row r="133" spans="2:23" s="226" customFormat="1" x14ac:dyDescent="0.2">
      <c r="B133" s="438"/>
      <c r="C133" s="438"/>
      <c r="D133" s="438"/>
      <c r="E133" s="438"/>
      <c r="F133" s="438"/>
      <c r="G133" s="439"/>
      <c r="H133" s="438"/>
      <c r="I133" s="438"/>
      <c r="J133" s="438"/>
      <c r="K133" s="439"/>
      <c r="L133" s="438"/>
      <c r="M133" s="438"/>
      <c r="N133" s="438"/>
      <c r="O133" s="438"/>
      <c r="P133" s="438"/>
      <c r="Q133" s="438"/>
      <c r="R133" s="438"/>
      <c r="S133" s="438"/>
      <c r="T133" s="438"/>
      <c r="U133" s="438"/>
      <c r="V133" s="438"/>
      <c r="W133" s="438"/>
    </row>
    <row r="134" spans="2:23" s="226" customFormat="1" x14ac:dyDescent="0.2">
      <c r="B134" s="438"/>
      <c r="C134" s="438"/>
      <c r="D134" s="438"/>
      <c r="E134" s="438"/>
      <c r="F134" s="438"/>
      <c r="G134" s="439"/>
      <c r="H134" s="438"/>
      <c r="I134" s="438"/>
      <c r="J134" s="438"/>
      <c r="K134" s="439"/>
      <c r="L134" s="438"/>
      <c r="M134" s="438"/>
      <c r="N134" s="438"/>
      <c r="O134" s="438"/>
      <c r="P134" s="438"/>
      <c r="Q134" s="438"/>
      <c r="R134" s="438"/>
      <c r="S134" s="438"/>
      <c r="T134" s="438"/>
      <c r="U134" s="438"/>
      <c r="V134" s="438"/>
      <c r="W134" s="438"/>
    </row>
    <row r="135" spans="2:23" s="226" customFormat="1" x14ac:dyDescent="0.2">
      <c r="B135" s="438"/>
      <c r="C135" s="438"/>
      <c r="D135" s="438"/>
      <c r="E135" s="438"/>
      <c r="F135" s="438"/>
      <c r="G135" s="439"/>
      <c r="H135" s="438"/>
      <c r="I135" s="438"/>
      <c r="J135" s="438"/>
      <c r="K135" s="439"/>
      <c r="L135" s="438"/>
      <c r="M135" s="438"/>
      <c r="N135" s="438"/>
      <c r="O135" s="438"/>
      <c r="P135" s="438"/>
      <c r="Q135" s="438"/>
      <c r="R135" s="438"/>
      <c r="S135" s="438"/>
      <c r="T135" s="438"/>
      <c r="U135" s="438"/>
      <c r="V135" s="438"/>
      <c r="W135" s="438"/>
    </row>
    <row r="136" spans="2:23" s="226" customFormat="1" x14ac:dyDescent="0.2">
      <c r="B136" s="438"/>
      <c r="C136" s="438"/>
      <c r="D136" s="438"/>
      <c r="E136" s="438"/>
      <c r="F136" s="438"/>
      <c r="G136" s="439"/>
      <c r="H136" s="438"/>
      <c r="I136" s="438"/>
      <c r="J136" s="438"/>
      <c r="K136" s="439"/>
      <c r="L136" s="438"/>
      <c r="M136" s="438"/>
      <c r="N136" s="438"/>
      <c r="O136" s="438"/>
      <c r="P136" s="438"/>
      <c r="Q136" s="438"/>
      <c r="R136" s="438"/>
      <c r="S136" s="438"/>
      <c r="T136" s="438"/>
      <c r="U136" s="438"/>
      <c r="V136" s="438"/>
      <c r="W136" s="438"/>
    </row>
    <row r="137" spans="2:23" s="226" customFormat="1" x14ac:dyDescent="0.2">
      <c r="B137" s="438"/>
      <c r="C137" s="438"/>
      <c r="D137" s="438"/>
      <c r="E137" s="438"/>
      <c r="F137" s="438"/>
      <c r="G137" s="439"/>
      <c r="H137" s="438"/>
      <c r="I137" s="438"/>
      <c r="J137" s="438"/>
      <c r="K137" s="439"/>
      <c r="L137" s="438"/>
      <c r="M137" s="438"/>
      <c r="N137" s="438"/>
      <c r="O137" s="438"/>
      <c r="P137" s="438"/>
      <c r="Q137" s="438"/>
      <c r="R137" s="438"/>
      <c r="S137" s="438"/>
      <c r="T137" s="438"/>
      <c r="U137" s="438"/>
      <c r="V137" s="438"/>
      <c r="W137" s="438"/>
    </row>
    <row r="138" spans="2:23" s="226" customFormat="1" x14ac:dyDescent="0.2">
      <c r="B138" s="440"/>
      <c r="C138" s="440"/>
      <c r="D138" s="440"/>
      <c r="E138" s="440"/>
      <c r="F138" s="440"/>
      <c r="G138" s="440"/>
      <c r="H138" s="440"/>
      <c r="I138" s="440"/>
      <c r="J138" s="440"/>
      <c r="K138" s="440"/>
      <c r="L138" s="440"/>
      <c r="M138" s="440"/>
      <c r="N138" s="440"/>
      <c r="O138" s="440"/>
      <c r="P138" s="440"/>
      <c r="Q138" s="440"/>
      <c r="R138" s="440"/>
      <c r="S138" s="440"/>
      <c r="T138" s="440"/>
      <c r="U138" s="438"/>
      <c r="V138" s="438"/>
      <c r="W138" s="438"/>
    </row>
    <row r="139" spans="2:23" s="226" customFormat="1" x14ac:dyDescent="0.2">
      <c r="B139" s="440"/>
      <c r="C139" s="440"/>
      <c r="D139" s="440"/>
      <c r="E139" s="440"/>
      <c r="F139" s="440"/>
      <c r="G139" s="440"/>
      <c r="H139" s="440"/>
      <c r="I139" s="440"/>
      <c r="J139" s="440"/>
      <c r="K139" s="440"/>
      <c r="L139" s="440"/>
      <c r="M139" s="440"/>
      <c r="N139" s="440"/>
      <c r="O139" s="440"/>
      <c r="P139" s="440"/>
      <c r="Q139" s="440"/>
      <c r="R139" s="440"/>
      <c r="S139" s="440"/>
      <c r="T139" s="440"/>
      <c r="U139" s="438"/>
      <c r="V139" s="438"/>
      <c r="W139" s="438"/>
    </row>
    <row r="140" spans="2:23" s="226" customFormat="1" x14ac:dyDescent="0.2">
      <c r="B140" s="440"/>
      <c r="C140" s="440"/>
      <c r="D140" s="440"/>
      <c r="E140" s="440"/>
      <c r="F140" s="440"/>
      <c r="G140" s="440"/>
      <c r="H140" s="440"/>
      <c r="I140" s="440"/>
      <c r="J140" s="440"/>
      <c r="K140" s="440"/>
      <c r="L140" s="440"/>
      <c r="M140" s="440"/>
      <c r="N140" s="440"/>
      <c r="O140" s="440"/>
      <c r="P140" s="440"/>
      <c r="Q140" s="440"/>
      <c r="R140" s="440"/>
      <c r="S140" s="440"/>
      <c r="T140" s="440"/>
      <c r="U140" s="438"/>
      <c r="V140" s="438"/>
      <c r="W140" s="438"/>
    </row>
    <row r="141" spans="2:23" s="226" customFormat="1" x14ac:dyDescent="0.2">
      <c r="B141" s="440"/>
      <c r="C141" s="440"/>
      <c r="D141" s="440"/>
      <c r="E141" s="440"/>
      <c r="F141" s="440"/>
      <c r="G141" s="440"/>
      <c r="H141" s="440"/>
      <c r="I141" s="440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38"/>
      <c r="V141" s="438"/>
      <c r="W141" s="438"/>
    </row>
    <row r="142" spans="2:23" s="226" customFormat="1" x14ac:dyDescent="0.2">
      <c r="B142" s="440"/>
      <c r="C142" s="440"/>
      <c r="D142" s="440"/>
      <c r="E142" s="440"/>
      <c r="F142" s="440"/>
      <c r="G142" s="440"/>
      <c r="H142" s="440"/>
      <c r="I142" s="440"/>
      <c r="J142" s="440"/>
      <c r="K142" s="440"/>
      <c r="L142" s="440"/>
      <c r="M142" s="440"/>
      <c r="N142" s="440"/>
      <c r="O142" s="440"/>
      <c r="P142" s="440"/>
      <c r="Q142" s="440"/>
      <c r="R142" s="440"/>
      <c r="S142" s="440"/>
      <c r="T142" s="440"/>
      <c r="U142" s="438"/>
      <c r="V142" s="438"/>
      <c r="W142" s="438"/>
    </row>
    <row r="143" spans="2:23" s="226" customFormat="1" x14ac:dyDescent="0.2"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38"/>
      <c r="V143" s="438"/>
      <c r="W143" s="438"/>
    </row>
    <row r="144" spans="2:23" s="226" customFormat="1" x14ac:dyDescent="0.2">
      <c r="B144" s="440"/>
      <c r="C144" s="440"/>
      <c r="D144" s="440"/>
      <c r="E144" s="440"/>
      <c r="F144" s="440"/>
      <c r="G144" s="440"/>
      <c r="H144" s="440"/>
      <c r="I144" s="440"/>
      <c r="J144" s="440"/>
      <c r="K144" s="440"/>
      <c r="L144" s="440"/>
      <c r="M144" s="440"/>
      <c r="N144" s="440"/>
      <c r="O144" s="440"/>
      <c r="P144" s="440"/>
      <c r="Q144" s="440"/>
      <c r="R144" s="440"/>
      <c r="S144" s="440"/>
      <c r="T144" s="440"/>
      <c r="U144" s="438"/>
      <c r="V144" s="438"/>
      <c r="W144" s="438"/>
    </row>
    <row r="145" spans="2:23" s="226" customFormat="1" x14ac:dyDescent="0.2">
      <c r="B145" s="440"/>
      <c r="C145" s="440"/>
      <c r="D145" s="440"/>
      <c r="E145" s="440"/>
      <c r="F145" s="440"/>
      <c r="G145" s="440"/>
      <c r="H145" s="440"/>
      <c r="I145" s="440"/>
      <c r="J145" s="440"/>
      <c r="K145" s="440"/>
      <c r="L145" s="440"/>
      <c r="M145" s="440"/>
      <c r="N145" s="440"/>
      <c r="O145" s="440"/>
      <c r="P145" s="440"/>
      <c r="Q145" s="440"/>
      <c r="R145" s="440"/>
      <c r="S145" s="440"/>
      <c r="T145" s="440"/>
      <c r="U145" s="438"/>
      <c r="V145" s="438"/>
      <c r="W145" s="438"/>
    </row>
    <row r="146" spans="2:23" s="226" customFormat="1" x14ac:dyDescent="0.2"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0"/>
      <c r="N146" s="440"/>
      <c r="O146" s="440"/>
      <c r="P146" s="440"/>
      <c r="Q146" s="440"/>
      <c r="R146" s="440"/>
      <c r="S146" s="440"/>
      <c r="T146" s="440"/>
      <c r="U146" s="438"/>
      <c r="V146" s="438"/>
      <c r="W146" s="438"/>
    </row>
    <row r="147" spans="2:23" s="226" customFormat="1" x14ac:dyDescent="0.2"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38"/>
      <c r="V147" s="438"/>
      <c r="W147" s="438"/>
    </row>
    <row r="148" spans="2:23" s="226" customFormat="1" x14ac:dyDescent="0.2"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38"/>
      <c r="V148" s="438"/>
      <c r="W148" s="438"/>
    </row>
    <row r="149" spans="2:23" s="226" customFormat="1" x14ac:dyDescent="0.2">
      <c r="B149" s="440"/>
      <c r="C149" s="440"/>
      <c r="D149" s="440"/>
      <c r="E149" s="440"/>
      <c r="F149" s="440"/>
      <c r="G149" s="440"/>
      <c r="H149" s="440"/>
      <c r="I149" s="440"/>
      <c r="J149" s="440"/>
      <c r="K149" s="440"/>
      <c r="L149" s="440"/>
      <c r="M149" s="440"/>
      <c r="N149" s="440"/>
      <c r="O149" s="440"/>
      <c r="P149" s="440"/>
      <c r="Q149" s="440"/>
      <c r="R149" s="440"/>
      <c r="S149" s="440"/>
      <c r="T149" s="440"/>
      <c r="U149" s="438"/>
      <c r="V149" s="438"/>
      <c r="W149" s="438"/>
    </row>
    <row r="150" spans="2:23" s="226" customFormat="1" x14ac:dyDescent="0.2">
      <c r="B150" s="440"/>
      <c r="C150" s="440"/>
      <c r="D150" s="440"/>
      <c r="E150" s="440"/>
      <c r="F150" s="440"/>
      <c r="G150" s="440"/>
      <c r="H150" s="440"/>
      <c r="I150" s="440"/>
      <c r="J150" s="440"/>
      <c r="K150" s="440"/>
      <c r="L150" s="440"/>
      <c r="M150" s="440"/>
      <c r="N150" s="440"/>
      <c r="O150" s="440"/>
      <c r="P150" s="440"/>
      <c r="Q150" s="440"/>
      <c r="R150" s="440"/>
      <c r="S150" s="440"/>
      <c r="T150" s="440"/>
      <c r="U150" s="438"/>
      <c r="V150" s="438"/>
      <c r="W150" s="438"/>
    </row>
    <row r="151" spans="2:23" s="226" customFormat="1" x14ac:dyDescent="0.2">
      <c r="B151" s="440"/>
      <c r="C151" s="440"/>
      <c r="D151" s="440"/>
      <c r="E151" s="440"/>
      <c r="F151" s="440"/>
      <c r="G151" s="440"/>
      <c r="H151" s="440"/>
      <c r="I151" s="440"/>
      <c r="J151" s="440"/>
      <c r="K151" s="440"/>
      <c r="L151" s="440"/>
      <c r="M151" s="440"/>
      <c r="N151" s="440"/>
      <c r="O151" s="440"/>
      <c r="P151" s="440"/>
      <c r="Q151" s="440"/>
      <c r="R151" s="440"/>
      <c r="S151" s="440"/>
      <c r="T151" s="440"/>
      <c r="U151" s="438"/>
      <c r="V151" s="438"/>
      <c r="W151" s="438"/>
    </row>
    <row r="152" spans="2:23" s="226" customFormat="1" x14ac:dyDescent="0.2">
      <c r="B152" s="440"/>
      <c r="C152" s="440"/>
      <c r="D152" s="440"/>
      <c r="E152" s="440"/>
      <c r="F152" s="440"/>
      <c r="G152" s="440"/>
      <c r="H152" s="440"/>
      <c r="I152" s="440"/>
      <c r="J152" s="440"/>
      <c r="K152" s="440"/>
      <c r="L152" s="440"/>
      <c r="M152" s="440"/>
      <c r="N152" s="440"/>
      <c r="O152" s="440"/>
      <c r="P152" s="440"/>
      <c r="Q152" s="440"/>
      <c r="R152" s="440"/>
      <c r="S152" s="440"/>
      <c r="T152" s="440"/>
      <c r="U152" s="438"/>
      <c r="V152" s="438"/>
      <c r="W152" s="438"/>
    </row>
    <row r="153" spans="2:23" s="226" customFormat="1" x14ac:dyDescent="0.2">
      <c r="B153" s="440"/>
      <c r="C153" s="440"/>
      <c r="D153" s="440"/>
      <c r="E153" s="440"/>
      <c r="F153" s="440"/>
      <c r="G153" s="440"/>
      <c r="H153" s="440"/>
      <c r="I153" s="440"/>
      <c r="J153" s="440"/>
      <c r="K153" s="440"/>
      <c r="L153" s="440"/>
      <c r="M153" s="440"/>
      <c r="N153" s="440"/>
      <c r="O153" s="440"/>
      <c r="P153" s="440"/>
      <c r="Q153" s="440"/>
      <c r="R153" s="440"/>
      <c r="S153" s="440"/>
      <c r="T153" s="440"/>
      <c r="U153" s="438"/>
      <c r="V153" s="438"/>
      <c r="W153" s="438"/>
    </row>
    <row r="154" spans="2:23" s="226" customFormat="1" x14ac:dyDescent="0.2">
      <c r="B154" s="440"/>
      <c r="C154" s="440"/>
      <c r="D154" s="440"/>
      <c r="E154" s="440"/>
      <c r="F154" s="440"/>
      <c r="G154" s="440"/>
      <c r="H154" s="440"/>
      <c r="I154" s="440"/>
      <c r="J154" s="440"/>
      <c r="K154" s="440"/>
      <c r="L154" s="440"/>
      <c r="M154" s="440"/>
      <c r="N154" s="440"/>
      <c r="O154" s="440"/>
      <c r="P154" s="440"/>
      <c r="Q154" s="440"/>
      <c r="R154" s="440"/>
      <c r="S154" s="440"/>
      <c r="T154" s="440"/>
      <c r="U154" s="438"/>
      <c r="V154" s="438"/>
      <c r="W154" s="438"/>
    </row>
    <row r="155" spans="2:23" s="226" customFormat="1" x14ac:dyDescent="0.2">
      <c r="B155" s="440"/>
      <c r="C155" s="440"/>
      <c r="D155" s="440"/>
      <c r="E155" s="440"/>
      <c r="F155" s="440"/>
      <c r="G155" s="440"/>
      <c r="H155" s="440"/>
      <c r="I155" s="440"/>
      <c r="J155" s="440"/>
      <c r="K155" s="440"/>
      <c r="L155" s="440"/>
      <c r="M155" s="440"/>
      <c r="N155" s="440"/>
      <c r="O155" s="440"/>
      <c r="P155" s="440"/>
      <c r="Q155" s="440"/>
      <c r="R155" s="440"/>
      <c r="S155" s="440"/>
      <c r="T155" s="440"/>
      <c r="U155" s="438"/>
      <c r="V155" s="438"/>
      <c r="W155" s="438"/>
    </row>
    <row r="156" spans="2:23" s="226" customFormat="1" x14ac:dyDescent="0.2"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38"/>
      <c r="V156" s="438"/>
      <c r="W156" s="438"/>
    </row>
    <row r="157" spans="2:23" s="226" customFormat="1" x14ac:dyDescent="0.2">
      <c r="B157" s="440"/>
      <c r="C157" s="440"/>
      <c r="D157" s="440"/>
      <c r="E157" s="440"/>
      <c r="F157" s="440"/>
      <c r="G157" s="440"/>
      <c r="H157" s="440"/>
      <c r="I157" s="440"/>
      <c r="J157" s="440"/>
      <c r="K157" s="440"/>
      <c r="L157" s="440"/>
      <c r="M157" s="440"/>
      <c r="N157" s="440"/>
      <c r="O157" s="440"/>
      <c r="P157" s="440"/>
      <c r="Q157" s="440"/>
      <c r="R157" s="440"/>
      <c r="S157" s="440"/>
      <c r="T157" s="440"/>
      <c r="U157" s="438"/>
      <c r="V157" s="438"/>
      <c r="W157" s="438"/>
    </row>
    <row r="158" spans="2:23" s="226" customFormat="1" x14ac:dyDescent="0.2">
      <c r="B158" s="440"/>
      <c r="C158" s="440"/>
      <c r="D158" s="440"/>
      <c r="E158" s="440"/>
      <c r="F158" s="440"/>
      <c r="G158" s="440"/>
      <c r="H158" s="440"/>
      <c r="I158" s="440"/>
      <c r="J158" s="440"/>
      <c r="K158" s="440"/>
      <c r="L158" s="440"/>
      <c r="M158" s="440"/>
      <c r="N158" s="440"/>
      <c r="O158" s="440"/>
      <c r="P158" s="440"/>
      <c r="Q158" s="440"/>
      <c r="R158" s="440"/>
      <c r="S158" s="440"/>
      <c r="T158" s="440"/>
      <c r="U158" s="438"/>
      <c r="V158" s="438"/>
      <c r="W158" s="438"/>
    </row>
    <row r="159" spans="2:23" s="226" customFormat="1" x14ac:dyDescent="0.2">
      <c r="B159" s="440"/>
      <c r="C159" s="440"/>
      <c r="D159" s="440"/>
      <c r="E159" s="440"/>
      <c r="F159" s="440"/>
      <c r="G159" s="440"/>
      <c r="H159" s="440"/>
      <c r="I159" s="440"/>
      <c r="J159" s="440"/>
      <c r="K159" s="440"/>
      <c r="L159" s="440"/>
      <c r="M159" s="440"/>
      <c r="N159" s="440"/>
      <c r="O159" s="440"/>
      <c r="P159" s="440"/>
      <c r="Q159" s="440"/>
      <c r="R159" s="440"/>
      <c r="S159" s="440"/>
      <c r="T159" s="440"/>
      <c r="U159" s="438"/>
      <c r="V159" s="438"/>
      <c r="W159" s="438"/>
    </row>
    <row r="160" spans="2:23" s="226" customFormat="1" x14ac:dyDescent="0.2">
      <c r="B160" s="440"/>
      <c r="C160" s="440"/>
      <c r="D160" s="440"/>
      <c r="E160" s="440"/>
      <c r="F160" s="440"/>
      <c r="G160" s="440"/>
      <c r="H160" s="440"/>
      <c r="I160" s="440"/>
      <c r="J160" s="440"/>
      <c r="K160" s="440"/>
      <c r="L160" s="440"/>
      <c r="M160" s="440"/>
      <c r="N160" s="440"/>
      <c r="O160" s="440"/>
      <c r="P160" s="440"/>
      <c r="Q160" s="440"/>
      <c r="R160" s="440"/>
      <c r="S160" s="440"/>
      <c r="T160" s="440"/>
      <c r="U160" s="438"/>
      <c r="V160" s="438"/>
      <c r="W160" s="438"/>
    </row>
    <row r="161" spans="1:27" s="226" customFormat="1" x14ac:dyDescent="0.2">
      <c r="B161" s="440"/>
      <c r="C161" s="440"/>
      <c r="D161" s="440"/>
      <c r="E161" s="440"/>
      <c r="F161" s="440"/>
      <c r="G161" s="440"/>
      <c r="H161" s="440"/>
      <c r="I161" s="440"/>
      <c r="J161" s="440"/>
      <c r="K161" s="440"/>
      <c r="L161" s="440"/>
      <c r="M161" s="440"/>
      <c r="N161" s="440"/>
      <c r="O161" s="440"/>
      <c r="P161" s="440"/>
      <c r="Q161" s="440"/>
      <c r="R161" s="440"/>
      <c r="S161" s="440"/>
      <c r="T161" s="440"/>
      <c r="U161" s="438"/>
      <c r="V161" s="438"/>
      <c r="W161" s="438"/>
    </row>
    <row r="162" spans="1:27" s="226" customFormat="1" x14ac:dyDescent="0.2">
      <c r="B162" s="505"/>
      <c r="C162" s="505"/>
      <c r="D162" s="505"/>
      <c r="E162" s="505"/>
      <c r="F162" s="505"/>
      <c r="G162" s="505"/>
      <c r="H162" s="505"/>
      <c r="I162" s="505"/>
      <c r="J162" s="505"/>
      <c r="K162" s="505"/>
      <c r="L162" s="505"/>
      <c r="M162" s="505"/>
      <c r="N162" s="505"/>
      <c r="O162" s="505"/>
      <c r="P162" s="505"/>
      <c r="Q162" s="505"/>
      <c r="R162" s="505"/>
      <c r="S162" s="505"/>
      <c r="T162" s="505"/>
      <c r="U162" s="506"/>
      <c r="V162" s="506"/>
      <c r="W162" s="493"/>
      <c r="X162" s="493"/>
      <c r="Y162" s="493"/>
      <c r="Z162" s="493"/>
      <c r="AA162" s="493"/>
    </row>
    <row r="163" spans="1:27" s="226" customFormat="1" x14ac:dyDescent="0.2">
      <c r="B163" s="505"/>
      <c r="C163" s="505"/>
      <c r="D163" s="505"/>
      <c r="E163" s="505"/>
      <c r="F163" s="505"/>
      <c r="G163" s="505"/>
      <c r="H163" s="505"/>
      <c r="I163" s="505"/>
      <c r="J163" s="505"/>
      <c r="K163" s="505"/>
      <c r="L163" s="505"/>
      <c r="M163" s="505"/>
      <c r="N163" s="505"/>
      <c r="O163" s="505"/>
      <c r="P163" s="505"/>
      <c r="Q163" s="505"/>
      <c r="R163" s="505"/>
      <c r="S163" s="505"/>
      <c r="T163" s="505"/>
      <c r="U163" s="506"/>
      <c r="V163" s="506"/>
      <c r="W163" s="493"/>
      <c r="X163" s="493"/>
      <c r="Y163" s="493"/>
      <c r="Z163" s="493"/>
      <c r="AA163" s="493"/>
    </row>
    <row r="164" spans="1:27" s="226" customFormat="1" x14ac:dyDescent="0.2">
      <c r="B164" s="505"/>
      <c r="C164" s="505"/>
      <c r="D164" s="505"/>
      <c r="E164" s="505"/>
      <c r="F164" s="505"/>
      <c r="G164" s="505"/>
      <c r="H164" s="505"/>
      <c r="I164" s="505"/>
      <c r="J164" s="505"/>
      <c r="K164" s="505"/>
      <c r="L164" s="505"/>
      <c r="M164" s="505"/>
      <c r="N164" s="505"/>
      <c r="O164" s="505"/>
      <c r="P164" s="505"/>
      <c r="Q164" s="505"/>
      <c r="R164" s="505"/>
      <c r="S164" s="505"/>
      <c r="T164" s="505"/>
      <c r="U164" s="506"/>
      <c r="V164" s="506"/>
      <c r="W164" s="493"/>
      <c r="X164" s="493"/>
      <c r="Y164" s="493"/>
      <c r="Z164" s="493"/>
      <c r="AA164" s="493"/>
    </row>
    <row r="165" spans="1:27" s="226" customFormat="1" x14ac:dyDescent="0.2">
      <c r="B165" s="505"/>
      <c r="C165" s="505"/>
      <c r="D165" s="505"/>
      <c r="E165" s="505"/>
      <c r="F165" s="505"/>
      <c r="G165" s="505"/>
      <c r="H165" s="505"/>
      <c r="I165" s="505"/>
      <c r="J165" s="505"/>
      <c r="K165" s="505"/>
      <c r="L165" s="505"/>
      <c r="M165" s="505"/>
      <c r="N165" s="505"/>
      <c r="O165" s="505"/>
      <c r="P165" s="505"/>
      <c r="Q165" s="505"/>
      <c r="R165" s="505"/>
      <c r="S165" s="505"/>
      <c r="T165" s="505"/>
      <c r="U165" s="506"/>
      <c r="V165" s="506"/>
      <c r="W165" s="493"/>
      <c r="X165" s="493"/>
      <c r="Y165" s="493"/>
      <c r="Z165" s="493"/>
      <c r="AA165" s="493"/>
    </row>
    <row r="166" spans="1:27" s="226" customFormat="1" x14ac:dyDescent="0.2">
      <c r="B166" s="505"/>
      <c r="C166" s="505"/>
      <c r="D166" s="505"/>
      <c r="E166" s="505"/>
      <c r="F166" s="505"/>
      <c r="G166" s="505"/>
      <c r="H166" s="505"/>
      <c r="I166" s="505"/>
      <c r="J166" s="505"/>
      <c r="K166" s="505"/>
      <c r="L166" s="505"/>
      <c r="M166" s="505"/>
      <c r="N166" s="505"/>
      <c r="O166" s="505"/>
      <c r="P166" s="505"/>
      <c r="Q166" s="505"/>
      <c r="R166" s="505"/>
      <c r="S166" s="505"/>
      <c r="T166" s="505"/>
      <c r="U166" s="506"/>
      <c r="V166" s="506"/>
      <c r="W166" s="493"/>
      <c r="X166" s="493"/>
      <c r="Y166" s="493"/>
      <c r="Z166" s="493"/>
      <c r="AA166" s="493"/>
    </row>
    <row r="167" spans="1:27" s="226" customFormat="1" x14ac:dyDescent="0.2">
      <c r="A167" s="227"/>
      <c r="B167" s="505"/>
      <c r="C167" s="505"/>
      <c r="D167" s="505"/>
      <c r="E167" s="505"/>
      <c r="F167" s="505"/>
      <c r="G167" s="505"/>
      <c r="H167" s="505"/>
      <c r="I167" s="505"/>
      <c r="J167" s="505"/>
      <c r="K167" s="505"/>
      <c r="L167" s="505"/>
      <c r="M167" s="505"/>
      <c r="N167" s="505"/>
      <c r="O167" s="505"/>
      <c r="P167" s="505"/>
      <c r="Q167" s="505"/>
      <c r="R167" s="505"/>
      <c r="S167" s="505"/>
      <c r="T167" s="505"/>
      <c r="U167" s="505"/>
      <c r="V167" s="505"/>
      <c r="W167" s="492"/>
      <c r="X167" s="493"/>
      <c r="Y167" s="493"/>
      <c r="Z167" s="493"/>
      <c r="AA167" s="493"/>
    </row>
    <row r="168" spans="1:27" s="226" customFormat="1" x14ac:dyDescent="0.2">
      <c r="A168" s="227"/>
      <c r="B168" s="505" t="s">
        <v>2316</v>
      </c>
      <c r="C168" s="505">
        <v>1</v>
      </c>
      <c r="D168" s="505"/>
      <c r="E168" s="505" t="s">
        <v>290</v>
      </c>
      <c r="F168" s="505">
        <v>0</v>
      </c>
      <c r="G168" s="505" t="s">
        <v>864</v>
      </c>
      <c r="H168" s="505">
        <v>-90</v>
      </c>
      <c r="I168" s="505"/>
      <c r="J168" s="505"/>
      <c r="K168" s="505"/>
      <c r="L168" s="505"/>
      <c r="M168" s="505"/>
      <c r="N168" s="505"/>
      <c r="O168" s="505"/>
      <c r="P168" s="505"/>
      <c r="Q168" s="505"/>
      <c r="R168" s="505"/>
      <c r="S168" s="505"/>
      <c r="T168" s="505"/>
      <c r="U168" s="505"/>
      <c r="V168" s="505"/>
      <c r="W168" s="492"/>
      <c r="X168" s="493"/>
      <c r="Y168" s="493"/>
      <c r="Z168" s="493"/>
      <c r="AA168" s="493"/>
    </row>
    <row r="169" spans="1:27" s="226" customFormat="1" x14ac:dyDescent="0.2">
      <c r="A169" s="227"/>
      <c r="B169" s="505" t="s">
        <v>943</v>
      </c>
      <c r="C169" s="505">
        <v>2</v>
      </c>
      <c r="D169" s="505"/>
      <c r="E169" s="505"/>
      <c r="F169" s="505">
        <v>15</v>
      </c>
      <c r="G169" s="505"/>
      <c r="H169" s="505">
        <v>-75</v>
      </c>
      <c r="I169" s="505"/>
      <c r="J169" s="505" t="s">
        <v>2062</v>
      </c>
      <c r="K169" s="505"/>
      <c r="L169" s="505"/>
      <c r="M169" s="505"/>
      <c r="N169" s="505"/>
      <c r="O169" s="505"/>
      <c r="P169" s="505" t="s">
        <v>94</v>
      </c>
      <c r="Q169" s="505" t="s">
        <v>93</v>
      </c>
      <c r="R169" s="505"/>
      <c r="S169" s="505" t="s">
        <v>1631</v>
      </c>
      <c r="T169" s="505"/>
      <c r="U169" s="505"/>
      <c r="V169" s="505"/>
      <c r="W169" s="492"/>
      <c r="X169" s="493"/>
      <c r="Y169" s="493"/>
      <c r="Z169" s="493"/>
      <c r="AA169" s="493"/>
    </row>
    <row r="170" spans="1:27" s="226" customFormat="1" x14ac:dyDescent="0.2">
      <c r="A170" s="227"/>
      <c r="B170" s="505" t="s">
        <v>1669</v>
      </c>
      <c r="C170" s="505">
        <v>3</v>
      </c>
      <c r="D170" s="505"/>
      <c r="E170" s="505"/>
      <c r="F170" s="505">
        <v>30</v>
      </c>
      <c r="G170" s="505"/>
      <c r="H170" s="505">
        <v>-60</v>
      </c>
      <c r="I170" s="505"/>
      <c r="J170" s="505">
        <f>$G$73</f>
        <v>55</v>
      </c>
      <c r="K170" s="505">
        <f>$J$173/100*J170</f>
        <v>0.1045</v>
      </c>
      <c r="L170" s="505"/>
      <c r="M170" s="505"/>
      <c r="N170" s="505"/>
      <c r="O170" s="505"/>
      <c r="P170" s="505">
        <v>49.94</v>
      </c>
      <c r="Q170" s="505">
        <v>19</v>
      </c>
      <c r="R170" s="505"/>
      <c r="S170" s="505">
        <v>5</v>
      </c>
      <c r="T170" s="505"/>
      <c r="U170" s="505"/>
      <c r="V170" s="505"/>
      <c r="W170" s="492"/>
      <c r="X170" s="493"/>
      <c r="Y170" s="493"/>
      <c r="Z170" s="493"/>
      <c r="AA170" s="493"/>
    </row>
    <row r="171" spans="1:27" s="226" customFormat="1" x14ac:dyDescent="0.2">
      <c r="A171" s="227"/>
      <c r="B171" s="505"/>
      <c r="C171" s="505">
        <v>4</v>
      </c>
      <c r="D171" s="505"/>
      <c r="E171" s="505"/>
      <c r="F171" s="505">
        <v>45</v>
      </c>
      <c r="G171" s="505"/>
      <c r="H171" s="505">
        <v>-45</v>
      </c>
      <c r="I171" s="505"/>
      <c r="J171" s="505">
        <f>$G$74</f>
        <v>45</v>
      </c>
      <c r="K171" s="505">
        <f>$J$174/100*J171</f>
        <v>2.385E-2</v>
      </c>
      <c r="L171" s="505"/>
      <c r="M171" s="505"/>
      <c r="N171" s="505"/>
      <c r="O171" s="505"/>
      <c r="P171" s="505"/>
      <c r="Q171" s="505"/>
      <c r="R171" s="505"/>
      <c r="S171" s="505"/>
      <c r="T171" s="505"/>
      <c r="U171" s="505"/>
      <c r="V171" s="505"/>
      <c r="W171" s="492"/>
      <c r="X171" s="493"/>
      <c r="Y171" s="493"/>
      <c r="Z171" s="493"/>
      <c r="AA171" s="493"/>
    </row>
    <row r="172" spans="1:27" s="226" customFormat="1" x14ac:dyDescent="0.2">
      <c r="A172" s="227"/>
      <c r="B172" s="505"/>
      <c r="C172" s="505">
        <v>5</v>
      </c>
      <c r="D172" s="505"/>
      <c r="E172" s="505"/>
      <c r="F172" s="505">
        <v>60</v>
      </c>
      <c r="G172" s="505"/>
      <c r="H172" s="505">
        <v>-30</v>
      </c>
      <c r="I172" s="505"/>
      <c r="J172" s="505"/>
      <c r="K172" s="505">
        <f>SUM(K170:K171)</f>
        <v>0.12834999999999999</v>
      </c>
      <c r="L172" s="505"/>
      <c r="M172" s="505"/>
      <c r="N172" s="505"/>
      <c r="O172" s="505"/>
      <c r="P172" s="505"/>
      <c r="Q172" s="505"/>
      <c r="R172" s="505"/>
      <c r="S172" s="505"/>
      <c r="T172" s="505"/>
      <c r="U172" s="505"/>
      <c r="V172" s="505"/>
      <c r="W172" s="492"/>
      <c r="X172" s="493"/>
      <c r="Y172" s="493"/>
      <c r="Z172" s="493"/>
      <c r="AA172" s="493"/>
    </row>
    <row r="173" spans="1:27" s="226" customFormat="1" x14ac:dyDescent="0.2">
      <c r="A173" s="227"/>
      <c r="B173" s="505"/>
      <c r="C173" s="505">
        <v>6</v>
      </c>
      <c r="D173" s="505"/>
      <c r="E173" s="505"/>
      <c r="F173" s="505">
        <v>75</v>
      </c>
      <c r="G173" s="505"/>
      <c r="H173" s="505">
        <v>-15</v>
      </c>
      <c r="I173" s="505"/>
      <c r="J173" s="505">
        <f>$G$76</f>
        <v>0.19</v>
      </c>
      <c r="K173" s="505"/>
      <c r="L173" s="505"/>
      <c r="M173" s="505"/>
      <c r="N173" s="505"/>
      <c r="O173" s="505"/>
      <c r="P173" s="505">
        <f>P170*((1+Q170/100))^S170</f>
        <v>119.17450177540599</v>
      </c>
      <c r="Q173" s="505"/>
      <c r="R173" s="505"/>
      <c r="S173" s="505"/>
      <c r="T173" s="505"/>
      <c r="U173" s="505"/>
      <c r="V173" s="505"/>
      <c r="W173" s="492"/>
      <c r="X173" s="493"/>
      <c r="Y173" s="493"/>
      <c r="Z173" s="493"/>
      <c r="AA173" s="493"/>
    </row>
    <row r="174" spans="1:27" s="226" customFormat="1" x14ac:dyDescent="0.2">
      <c r="A174" s="227"/>
      <c r="B174" s="505"/>
      <c r="C174" s="505">
        <v>7</v>
      </c>
      <c r="D174" s="505"/>
      <c r="E174" s="505"/>
      <c r="F174" s="505">
        <v>90</v>
      </c>
      <c r="G174" s="505"/>
      <c r="H174" s="505">
        <v>0</v>
      </c>
      <c r="I174" s="505"/>
      <c r="J174" s="505">
        <f>$G$77</f>
        <v>5.2999999999999999E-2</v>
      </c>
      <c r="K174" s="505"/>
      <c r="L174" s="505"/>
      <c r="M174" s="505"/>
      <c r="N174" s="505"/>
      <c r="O174" s="505"/>
      <c r="P174" s="505"/>
      <c r="Q174" s="505"/>
      <c r="R174" s="505"/>
      <c r="S174" s="505"/>
      <c r="T174" s="505"/>
      <c r="U174" s="505"/>
      <c r="V174" s="505"/>
      <c r="W174" s="492"/>
      <c r="X174" s="493"/>
      <c r="Y174" s="493"/>
      <c r="Z174" s="493"/>
      <c r="AA174" s="493"/>
    </row>
    <row r="175" spans="1:27" s="226" customFormat="1" x14ac:dyDescent="0.2">
      <c r="A175" s="227"/>
      <c r="B175" s="505"/>
      <c r="C175" s="505">
        <v>8</v>
      </c>
      <c r="D175" s="505"/>
      <c r="E175" s="505"/>
      <c r="F175" s="505"/>
      <c r="G175" s="505"/>
      <c r="H175" s="505">
        <v>15</v>
      </c>
      <c r="I175" s="505"/>
      <c r="J175" s="505"/>
      <c r="K175" s="505"/>
      <c r="L175" s="505"/>
      <c r="M175" s="505"/>
      <c r="N175" s="505"/>
      <c r="O175" s="505"/>
      <c r="P175" s="505"/>
      <c r="Q175" s="505"/>
      <c r="R175" s="505"/>
      <c r="S175" s="505"/>
      <c r="T175" s="505"/>
      <c r="U175" s="505"/>
      <c r="V175" s="505"/>
      <c r="W175" s="492"/>
      <c r="X175" s="493"/>
      <c r="Y175" s="493"/>
      <c r="Z175" s="493"/>
      <c r="AA175" s="493"/>
    </row>
    <row r="176" spans="1:27" s="226" customFormat="1" x14ac:dyDescent="0.2">
      <c r="A176" s="227"/>
      <c r="B176" s="505"/>
      <c r="C176" s="505">
        <v>9</v>
      </c>
      <c r="D176" s="505"/>
      <c r="E176" s="505"/>
      <c r="F176" s="505"/>
      <c r="G176" s="505"/>
      <c r="H176" s="505">
        <v>30</v>
      </c>
      <c r="I176" s="505"/>
      <c r="J176" s="505"/>
      <c r="K176" s="505"/>
      <c r="L176" s="505"/>
      <c r="M176" s="505"/>
      <c r="N176" s="505"/>
      <c r="O176" s="505"/>
      <c r="P176" s="505"/>
      <c r="Q176" s="505"/>
      <c r="R176" s="505"/>
      <c r="S176" s="505"/>
      <c r="T176" s="505"/>
      <c r="U176" s="505"/>
      <c r="V176" s="505"/>
      <c r="W176" s="492"/>
      <c r="X176" s="493"/>
      <c r="Y176" s="493"/>
      <c r="Z176" s="493"/>
      <c r="AA176" s="493"/>
    </row>
    <row r="177" spans="1:27" s="226" customFormat="1" x14ac:dyDescent="0.2">
      <c r="A177" s="227"/>
      <c r="B177" s="505"/>
      <c r="C177" s="505">
        <v>10</v>
      </c>
      <c r="D177" s="505"/>
      <c r="E177" s="505"/>
      <c r="F177" s="505"/>
      <c r="G177" s="505"/>
      <c r="H177" s="505">
        <v>45</v>
      </c>
      <c r="I177" s="505"/>
      <c r="J177" s="505"/>
      <c r="K177" s="505"/>
      <c r="L177" s="505"/>
      <c r="M177" s="505"/>
      <c r="N177" s="505"/>
      <c r="O177" s="505"/>
      <c r="P177" s="505"/>
      <c r="Q177" s="505"/>
      <c r="R177" s="505"/>
      <c r="S177" s="505"/>
      <c r="T177" s="505"/>
      <c r="U177" s="505"/>
      <c r="V177" s="505"/>
      <c r="W177" s="492"/>
      <c r="X177" s="493"/>
      <c r="Y177" s="493"/>
      <c r="Z177" s="493"/>
      <c r="AA177" s="493"/>
    </row>
    <row r="178" spans="1:27" s="226" customFormat="1" x14ac:dyDescent="0.2">
      <c r="A178" s="227"/>
      <c r="B178" s="505"/>
      <c r="C178" s="505">
        <v>11</v>
      </c>
      <c r="D178" s="505"/>
      <c r="E178" s="505"/>
      <c r="F178" s="505"/>
      <c r="G178" s="505"/>
      <c r="H178" s="505">
        <v>60</v>
      </c>
      <c r="I178" s="505"/>
      <c r="J178" s="505" t="s">
        <v>2063</v>
      </c>
      <c r="K178" s="505">
        <f>IF(Berechnungen!L88=0,1,0)</f>
        <v>1</v>
      </c>
      <c r="L178" s="505"/>
      <c r="M178" s="505"/>
      <c r="N178" s="505"/>
      <c r="O178" s="505"/>
      <c r="P178" s="505"/>
      <c r="Q178" s="505"/>
      <c r="R178" s="505"/>
      <c r="S178" s="505"/>
      <c r="T178" s="505"/>
      <c r="U178" s="505"/>
      <c r="V178" s="505"/>
      <c r="W178" s="492"/>
      <c r="X178" s="493"/>
      <c r="Y178" s="493"/>
      <c r="Z178" s="493"/>
      <c r="AA178" s="493"/>
    </row>
    <row r="179" spans="1:27" s="226" customFormat="1" x14ac:dyDescent="0.2">
      <c r="A179" s="227"/>
      <c r="B179" s="505"/>
      <c r="C179" s="505">
        <v>12</v>
      </c>
      <c r="D179" s="505"/>
      <c r="E179" s="505"/>
      <c r="F179" s="505"/>
      <c r="G179" s="505"/>
      <c r="H179" s="505">
        <v>75</v>
      </c>
      <c r="I179" s="505"/>
      <c r="J179" s="505"/>
      <c r="K179" s="505">
        <f>IF(Berechnungen!C8="Fördertarif",1,0)</f>
        <v>0</v>
      </c>
      <c r="L179" s="505"/>
      <c r="M179" s="505"/>
      <c r="N179" s="505"/>
      <c r="O179" s="505"/>
      <c r="P179" s="505"/>
      <c r="Q179" s="505"/>
      <c r="R179" s="505"/>
      <c r="S179" s="505"/>
      <c r="T179" s="505"/>
      <c r="U179" s="505"/>
      <c r="V179" s="505"/>
      <c r="W179" s="492"/>
      <c r="X179" s="493"/>
      <c r="Y179" s="493"/>
      <c r="Z179" s="493"/>
      <c r="AA179" s="493"/>
    </row>
    <row r="180" spans="1:27" s="226" customFormat="1" x14ac:dyDescent="0.2">
      <c r="A180" s="227"/>
      <c r="B180" s="505"/>
      <c r="C180" s="505">
        <v>13</v>
      </c>
      <c r="D180" s="505"/>
      <c r="E180" s="505"/>
      <c r="F180" s="505"/>
      <c r="G180" s="505"/>
      <c r="H180" s="505">
        <v>90</v>
      </c>
      <c r="I180" s="505"/>
      <c r="J180" s="505"/>
      <c r="K180" s="505">
        <f>SUM(K178:K179)</f>
        <v>1</v>
      </c>
      <c r="L180" s="505"/>
      <c r="M180" s="505"/>
      <c r="N180" s="505"/>
      <c r="O180" s="505"/>
      <c r="P180" s="505"/>
      <c r="Q180" s="505"/>
      <c r="R180" s="505"/>
      <c r="S180" s="505"/>
      <c r="T180" s="505"/>
      <c r="U180" s="505"/>
      <c r="V180" s="505"/>
      <c r="W180" s="492"/>
      <c r="X180" s="493"/>
      <c r="Y180" s="493"/>
      <c r="Z180" s="493"/>
      <c r="AA180" s="493"/>
    </row>
    <row r="181" spans="1:27" s="226" customFormat="1" x14ac:dyDescent="0.2">
      <c r="A181" s="227"/>
      <c r="B181" s="505"/>
      <c r="C181" s="505">
        <v>14</v>
      </c>
      <c r="D181" s="505"/>
      <c r="E181" s="505"/>
      <c r="F181" s="505"/>
      <c r="G181" s="505"/>
      <c r="H181" s="505"/>
      <c r="I181" s="505"/>
      <c r="J181" s="505"/>
      <c r="K181" s="505"/>
      <c r="L181" s="505"/>
      <c r="M181" s="505"/>
      <c r="N181" s="505"/>
      <c r="O181" s="505"/>
      <c r="P181" s="505"/>
      <c r="Q181" s="505"/>
      <c r="R181" s="505"/>
      <c r="S181" s="505"/>
      <c r="T181" s="505"/>
      <c r="U181" s="505"/>
      <c r="V181" s="505"/>
      <c r="W181" s="492"/>
      <c r="X181" s="493"/>
      <c r="Y181" s="493"/>
      <c r="Z181" s="493"/>
      <c r="AA181" s="493"/>
    </row>
    <row r="182" spans="1:27" s="226" customFormat="1" x14ac:dyDescent="0.2">
      <c r="A182" s="227"/>
      <c r="B182" s="505"/>
      <c r="C182" s="505">
        <v>15</v>
      </c>
      <c r="D182" s="505"/>
      <c r="E182" s="505"/>
      <c r="F182" s="505"/>
      <c r="G182" s="505"/>
      <c r="H182" s="505"/>
      <c r="I182" s="505"/>
      <c r="J182" s="505"/>
      <c r="K182" s="505"/>
      <c r="L182" s="505"/>
      <c r="M182" s="505"/>
      <c r="N182" s="505"/>
      <c r="O182" s="505"/>
      <c r="P182" s="505"/>
      <c r="Q182" s="505"/>
      <c r="R182" s="505"/>
      <c r="S182" s="505"/>
      <c r="T182" s="505"/>
      <c r="U182" s="505"/>
      <c r="V182" s="505"/>
      <c r="W182" s="492"/>
      <c r="X182" s="493"/>
      <c r="Y182" s="493"/>
      <c r="Z182" s="493"/>
      <c r="AA182" s="493"/>
    </row>
    <row r="183" spans="1:27" s="226" customFormat="1" x14ac:dyDescent="0.2">
      <c r="A183" s="227"/>
      <c r="B183" s="505"/>
      <c r="C183" s="505"/>
      <c r="D183" s="505"/>
      <c r="E183" s="505"/>
      <c r="F183" s="505"/>
      <c r="G183" s="505"/>
      <c r="H183" s="505"/>
      <c r="I183" s="505"/>
      <c r="J183" s="505"/>
      <c r="K183" s="505"/>
      <c r="L183" s="505"/>
      <c r="M183" s="505"/>
      <c r="N183" s="505"/>
      <c r="O183" s="505"/>
      <c r="P183" s="505"/>
      <c r="Q183" s="505"/>
      <c r="R183" s="505"/>
      <c r="S183" s="505"/>
      <c r="T183" s="505"/>
      <c r="U183" s="505"/>
      <c r="V183" s="505"/>
      <c r="W183" s="492"/>
      <c r="X183" s="493"/>
      <c r="Y183" s="493"/>
      <c r="Z183" s="493"/>
      <c r="AA183" s="493"/>
    </row>
    <row r="184" spans="1:27" s="226" customFormat="1" x14ac:dyDescent="0.2">
      <c r="A184" s="227"/>
      <c r="B184" s="505"/>
      <c r="C184" s="505"/>
      <c r="D184" s="505"/>
      <c r="E184" s="505"/>
      <c r="F184" s="505"/>
      <c r="G184" s="505"/>
      <c r="H184" s="505"/>
      <c r="I184" s="505"/>
      <c r="J184" s="505"/>
      <c r="K184" s="505"/>
      <c r="L184" s="505"/>
      <c r="M184" s="505"/>
      <c r="N184" s="505"/>
      <c r="O184" s="505"/>
      <c r="P184" s="505"/>
      <c r="Q184" s="505"/>
      <c r="R184" s="505"/>
      <c r="S184" s="505"/>
      <c r="T184" s="505"/>
      <c r="U184" s="505"/>
      <c r="V184" s="505"/>
      <c r="W184" s="492"/>
      <c r="X184" s="493"/>
      <c r="Y184" s="493"/>
      <c r="Z184" s="493"/>
      <c r="AA184" s="493"/>
    </row>
    <row r="185" spans="1:27" s="226" customFormat="1" x14ac:dyDescent="0.2">
      <c r="A185" s="227"/>
      <c r="B185" s="505"/>
      <c r="C185" s="505"/>
      <c r="D185" s="505"/>
      <c r="E185" s="505"/>
      <c r="F185" s="505" t="s">
        <v>1250</v>
      </c>
      <c r="G185" s="505" t="str">
        <f>Berechnungen!F6</f>
        <v>W</v>
      </c>
      <c r="H185" s="505"/>
      <c r="I185" s="505"/>
      <c r="J185" s="505"/>
      <c r="K185" s="505"/>
      <c r="L185" s="505"/>
      <c r="M185" s="505"/>
      <c r="N185" s="505"/>
      <c r="O185" s="505"/>
      <c r="P185" s="505"/>
      <c r="Q185" s="505"/>
      <c r="R185" s="505"/>
      <c r="S185" s="505"/>
      <c r="T185" s="505"/>
      <c r="U185" s="505"/>
      <c r="V185" s="505"/>
      <c r="W185" s="492"/>
      <c r="X185" s="493"/>
      <c r="Y185" s="493"/>
      <c r="Z185" s="493"/>
      <c r="AA185" s="493"/>
    </row>
    <row r="186" spans="1:27" s="226" customFormat="1" x14ac:dyDescent="0.2">
      <c r="A186" s="227"/>
      <c r="B186" s="505"/>
      <c r="C186" s="505"/>
      <c r="D186" s="505"/>
      <c r="E186" s="505"/>
      <c r="F186" s="505"/>
      <c r="G186" s="505"/>
      <c r="H186" s="505"/>
      <c r="I186" s="505"/>
      <c r="J186" s="505"/>
      <c r="K186" s="505"/>
      <c r="L186" s="505"/>
      <c r="M186" s="505"/>
      <c r="N186" s="505"/>
      <c r="O186" s="505"/>
      <c r="P186" s="505"/>
      <c r="Q186" s="505"/>
      <c r="R186" s="505"/>
      <c r="S186" s="505"/>
      <c r="T186" s="505"/>
      <c r="U186" s="505"/>
      <c r="V186" s="505"/>
      <c r="W186" s="492"/>
      <c r="X186" s="493"/>
      <c r="Y186" s="493"/>
      <c r="Z186" s="493"/>
      <c r="AA186" s="493"/>
    </row>
    <row r="187" spans="1:27" s="226" customFormat="1" x14ac:dyDescent="0.2">
      <c r="A187" s="227"/>
      <c r="B187" s="505"/>
      <c r="C187" s="505"/>
      <c r="D187" s="505"/>
      <c r="E187" s="505"/>
      <c r="F187" s="505"/>
      <c r="G187" s="505"/>
      <c r="H187" s="505"/>
      <c r="I187" s="505"/>
      <c r="J187" s="505"/>
      <c r="K187" s="505"/>
      <c r="L187" s="505"/>
      <c r="M187" s="505"/>
      <c r="N187" s="505"/>
      <c r="O187" s="505"/>
      <c r="P187" s="505"/>
      <c r="Q187" s="505"/>
      <c r="R187" s="505"/>
      <c r="S187" s="505"/>
      <c r="T187" s="505"/>
      <c r="U187" s="505"/>
      <c r="V187" s="505"/>
      <c r="W187" s="492"/>
      <c r="X187" s="493"/>
      <c r="Y187" s="493"/>
      <c r="Z187" s="493"/>
      <c r="AA187" s="493"/>
    </row>
    <row r="188" spans="1:27" s="226" customFormat="1" x14ac:dyDescent="0.2">
      <c r="A188" s="227"/>
      <c r="B188" s="505"/>
      <c r="C188" s="505"/>
      <c r="D188" s="505"/>
      <c r="E188" s="505"/>
      <c r="F188" s="505"/>
      <c r="G188" s="505"/>
      <c r="H188" s="505"/>
      <c r="I188" s="505"/>
      <c r="J188" s="505"/>
      <c r="K188" s="505"/>
      <c r="L188" s="505"/>
      <c r="M188" s="505"/>
      <c r="N188" s="505"/>
      <c r="O188" s="505"/>
      <c r="P188" s="505"/>
      <c r="Q188" s="505"/>
      <c r="R188" s="505"/>
      <c r="S188" s="505"/>
      <c r="T188" s="505"/>
      <c r="U188" s="505"/>
      <c r="V188" s="505"/>
      <c r="W188" s="492"/>
      <c r="X188" s="493"/>
      <c r="Y188" s="493"/>
      <c r="Z188" s="493"/>
      <c r="AA188" s="493"/>
    </row>
    <row r="189" spans="1:27" s="226" customFormat="1" x14ac:dyDescent="0.2">
      <c r="A189" s="227"/>
      <c r="B189" s="505"/>
      <c r="C189" s="505"/>
      <c r="D189" s="505"/>
      <c r="E189" s="505"/>
      <c r="F189" s="505"/>
      <c r="G189" s="505"/>
      <c r="H189" s="507" t="s">
        <v>689</v>
      </c>
      <c r="I189" s="508" t="s">
        <v>1575</v>
      </c>
      <c r="J189" s="506"/>
      <c r="K189" s="508" t="s">
        <v>1574</v>
      </c>
      <c r="L189" s="505" t="s">
        <v>1573</v>
      </c>
      <c r="M189" s="505"/>
      <c r="N189" s="505"/>
      <c r="O189" s="505"/>
      <c r="P189" s="505"/>
      <c r="Q189" s="505"/>
      <c r="R189" s="505"/>
      <c r="S189" s="505"/>
      <c r="T189" s="505"/>
      <c r="U189" s="505"/>
      <c r="V189" s="505"/>
      <c r="W189" s="492"/>
      <c r="X189" s="493"/>
      <c r="Y189" s="493"/>
      <c r="Z189" s="493"/>
      <c r="AA189" s="493"/>
    </row>
    <row r="190" spans="1:27" s="226" customFormat="1" x14ac:dyDescent="0.2">
      <c r="A190" s="227"/>
      <c r="B190" s="505"/>
      <c r="C190" s="505"/>
      <c r="D190" s="505"/>
      <c r="E190" s="505"/>
      <c r="F190" s="505"/>
      <c r="G190" s="505" t="s">
        <v>1572</v>
      </c>
      <c r="H190" s="509">
        <f>G90</f>
        <v>0</v>
      </c>
      <c r="I190" s="505">
        <f>E217</f>
        <v>600</v>
      </c>
      <c r="J190" s="505"/>
      <c r="K190" s="505">
        <f>F217</f>
        <v>2400</v>
      </c>
      <c r="L190" s="509">
        <f>G91</f>
        <v>4500</v>
      </c>
      <c r="M190" s="505"/>
      <c r="N190" s="505"/>
      <c r="O190" s="505"/>
      <c r="P190" s="505"/>
      <c r="Q190" s="505"/>
      <c r="R190" s="505"/>
      <c r="S190" s="505"/>
      <c r="T190" s="505"/>
      <c r="U190" s="505"/>
      <c r="V190" s="505"/>
      <c r="W190" s="492"/>
      <c r="X190" s="493"/>
      <c r="Y190" s="493"/>
      <c r="Z190" s="493"/>
      <c r="AA190" s="493"/>
    </row>
    <row r="191" spans="1:27" s="226" customFormat="1" x14ac:dyDescent="0.2">
      <c r="A191" s="227"/>
      <c r="B191" s="505"/>
      <c r="C191" s="505"/>
      <c r="D191" s="505"/>
      <c r="E191" s="505"/>
      <c r="F191" s="505"/>
      <c r="G191" s="505"/>
      <c r="H191" s="505"/>
      <c r="I191" s="505"/>
      <c r="J191" s="505"/>
      <c r="K191" s="505"/>
      <c r="L191" s="505"/>
      <c r="M191" s="505"/>
      <c r="N191" s="505"/>
      <c r="O191" s="505"/>
      <c r="P191" s="505"/>
      <c r="Q191" s="505"/>
      <c r="R191" s="505"/>
      <c r="S191" s="505"/>
      <c r="T191" s="505"/>
      <c r="U191" s="505"/>
      <c r="V191" s="505"/>
      <c r="W191" s="492"/>
      <c r="X191" s="493"/>
      <c r="Y191" s="493"/>
      <c r="Z191" s="493"/>
      <c r="AA191" s="493"/>
    </row>
    <row r="192" spans="1:27" s="226" customFormat="1" x14ac:dyDescent="0.2">
      <c r="A192" s="227"/>
      <c r="B192" s="505"/>
      <c r="C192" s="505"/>
      <c r="D192" s="505"/>
      <c r="E192" s="505"/>
      <c r="F192" s="505"/>
      <c r="G192" s="505"/>
      <c r="H192" s="505"/>
      <c r="I192" s="505"/>
      <c r="J192" s="505"/>
      <c r="K192" s="505"/>
      <c r="L192" s="505"/>
      <c r="M192" s="505"/>
      <c r="N192" s="505"/>
      <c r="O192" s="505"/>
      <c r="P192" s="505"/>
      <c r="Q192" s="505"/>
      <c r="R192" s="505"/>
      <c r="S192" s="505"/>
      <c r="T192" s="505"/>
      <c r="U192" s="505"/>
      <c r="V192" s="505"/>
      <c r="W192" s="492"/>
      <c r="X192" s="493"/>
      <c r="Y192" s="493"/>
      <c r="Z192" s="493"/>
      <c r="AA192" s="493"/>
    </row>
    <row r="193" spans="1:27" s="226" customFormat="1" x14ac:dyDescent="0.2">
      <c r="A193" s="227"/>
      <c r="B193" s="505"/>
      <c r="C193" s="505"/>
      <c r="D193" s="505"/>
      <c r="E193" s="505"/>
      <c r="F193" s="505" t="s">
        <v>682</v>
      </c>
      <c r="G193" s="505" t="s">
        <v>685</v>
      </c>
      <c r="H193" s="505">
        <f>G103</f>
        <v>5.2999999999999999E-2</v>
      </c>
      <c r="I193" s="510"/>
      <c r="J193" s="506"/>
      <c r="K193" s="510">
        <f>IF($G$65="Überschusseinspeisung",0,H60-H193)</f>
        <v>0</v>
      </c>
      <c r="L193" s="505"/>
      <c r="M193" s="505"/>
      <c r="N193" s="505" t="s">
        <v>688</v>
      </c>
      <c r="O193" s="505"/>
      <c r="P193" s="505"/>
      <c r="Q193" s="505"/>
      <c r="R193" s="505"/>
      <c r="S193" s="505"/>
      <c r="T193" s="505"/>
      <c r="U193" s="505"/>
      <c r="V193" s="505"/>
      <c r="W193" s="492"/>
      <c r="X193" s="493"/>
      <c r="Y193" s="493"/>
      <c r="Z193" s="493"/>
      <c r="AA193" s="493"/>
    </row>
    <row r="194" spans="1:27" s="226" customFormat="1" x14ac:dyDescent="0.2">
      <c r="A194" s="227"/>
      <c r="B194" s="505"/>
      <c r="C194" s="505"/>
      <c r="D194" s="505"/>
      <c r="E194" s="505"/>
      <c r="F194" s="505"/>
      <c r="G194" s="511" t="s">
        <v>684</v>
      </c>
      <c r="H194" s="505">
        <f>G103</f>
        <v>5.2999999999999999E-2</v>
      </c>
      <c r="I194" s="510"/>
      <c r="J194" s="506"/>
      <c r="K194" s="510">
        <f>IF($G$65="Überschusseinspeisung",0,H59-H194)</f>
        <v>0</v>
      </c>
      <c r="L194" s="505"/>
      <c r="M194" s="505"/>
      <c r="N194" s="505" t="s">
        <v>683</v>
      </c>
      <c r="O194" s="505"/>
      <c r="P194" s="505"/>
      <c r="Q194" s="505"/>
      <c r="R194" s="505"/>
      <c r="S194" s="505"/>
      <c r="T194" s="505"/>
      <c r="U194" s="505"/>
      <c r="V194" s="505"/>
      <c r="W194" s="492"/>
      <c r="X194" s="493"/>
      <c r="Y194" s="493"/>
      <c r="Z194" s="493"/>
      <c r="AA194" s="493"/>
    </row>
    <row r="195" spans="1:27" s="226" customFormat="1" x14ac:dyDescent="0.2">
      <c r="A195" s="227"/>
      <c r="B195" s="505" t="s">
        <v>2651</v>
      </c>
      <c r="C195" s="505"/>
      <c r="D195" s="505"/>
      <c r="E195" s="505"/>
      <c r="F195" s="505"/>
      <c r="G195" s="506" t="s">
        <v>687</v>
      </c>
      <c r="H195" s="505">
        <f>G103</f>
        <v>5.2999999999999999E-2</v>
      </c>
      <c r="I195" s="506"/>
      <c r="J195" s="506"/>
      <c r="K195" s="512">
        <f>G79-H195</f>
        <v>7.535E-2</v>
      </c>
      <c r="L195" s="506"/>
      <c r="M195" s="506"/>
      <c r="N195" s="505" t="s">
        <v>686</v>
      </c>
      <c r="O195" s="505"/>
      <c r="P195" s="505"/>
      <c r="Q195" s="505"/>
      <c r="R195" s="505"/>
      <c r="S195" s="505"/>
      <c r="T195" s="505"/>
      <c r="U195" s="505"/>
      <c r="V195" s="505"/>
      <c r="W195" s="492"/>
      <c r="X195" s="493"/>
      <c r="Y195" s="493"/>
      <c r="Z195" s="493"/>
      <c r="AA195" s="493"/>
    </row>
    <row r="196" spans="1:27" s="226" customFormat="1" x14ac:dyDescent="0.2">
      <c r="A196" s="227"/>
      <c r="B196" s="505" t="s">
        <v>2650</v>
      </c>
      <c r="C196" s="505"/>
      <c r="D196" s="505"/>
      <c r="E196" s="505"/>
      <c r="F196" s="505"/>
      <c r="G196" s="505"/>
      <c r="H196" s="505"/>
      <c r="I196" s="505"/>
      <c r="J196" s="505"/>
      <c r="K196" s="505"/>
      <c r="L196" s="505"/>
      <c r="M196" s="505"/>
      <c r="N196" s="505"/>
      <c r="O196" s="505"/>
      <c r="P196" s="505"/>
      <c r="Q196" s="505"/>
      <c r="R196" s="505"/>
      <c r="S196" s="505"/>
      <c r="T196" s="505"/>
      <c r="U196" s="505"/>
      <c r="V196" s="505"/>
      <c r="W196" s="492"/>
      <c r="X196" s="493"/>
      <c r="Y196" s="493"/>
      <c r="Z196" s="493"/>
      <c r="AA196" s="493"/>
    </row>
    <row r="197" spans="1:27" s="226" customFormat="1" x14ac:dyDescent="0.2">
      <c r="A197" s="227"/>
      <c r="B197" s="505"/>
      <c r="C197" s="505"/>
      <c r="D197" s="505"/>
      <c r="E197" s="505"/>
      <c r="F197" s="505"/>
      <c r="G197" s="505"/>
      <c r="H197" s="505"/>
      <c r="I197" s="505"/>
      <c r="J197" s="505"/>
      <c r="K197" s="505"/>
      <c r="L197" s="505"/>
      <c r="M197" s="505"/>
      <c r="N197" s="505"/>
      <c r="O197" s="505"/>
      <c r="P197" s="505"/>
      <c r="Q197" s="505"/>
      <c r="R197" s="505"/>
      <c r="S197" s="505"/>
      <c r="T197" s="505"/>
      <c r="U197" s="505"/>
      <c r="V197" s="505"/>
      <c r="W197" s="492"/>
      <c r="X197" s="493"/>
      <c r="Y197" s="493"/>
      <c r="Z197" s="493"/>
      <c r="AA197" s="493"/>
    </row>
    <row r="198" spans="1:27" s="226" customFormat="1" x14ac:dyDescent="0.2">
      <c r="A198" s="227"/>
      <c r="B198" s="505"/>
      <c r="C198" s="505"/>
      <c r="D198" s="505"/>
      <c r="E198" s="505"/>
      <c r="F198" s="505"/>
      <c r="G198" s="505"/>
      <c r="H198" s="505"/>
      <c r="I198" s="505"/>
      <c r="J198" s="505"/>
      <c r="K198" s="505"/>
      <c r="L198" s="505"/>
      <c r="M198" s="505"/>
      <c r="N198" s="505"/>
      <c r="O198" s="505"/>
      <c r="P198" s="505"/>
      <c r="Q198" s="505"/>
      <c r="R198" s="505"/>
      <c r="S198" s="505"/>
      <c r="T198" s="505"/>
      <c r="U198" s="505"/>
      <c r="V198" s="505"/>
      <c r="W198" s="492"/>
      <c r="X198" s="493"/>
      <c r="Y198" s="493"/>
      <c r="Z198" s="493"/>
      <c r="AA198" s="493"/>
    </row>
    <row r="199" spans="1:27" s="226" customFormat="1" x14ac:dyDescent="0.2">
      <c r="A199" s="227"/>
      <c r="B199" s="505" t="s">
        <v>1669</v>
      </c>
      <c r="C199" s="505"/>
      <c r="D199" s="505"/>
      <c r="E199" s="505"/>
      <c r="F199" s="505"/>
      <c r="G199" s="505"/>
      <c r="H199" s="505"/>
      <c r="I199" s="505"/>
      <c r="J199" s="505"/>
      <c r="K199" s="505"/>
      <c r="L199" s="505"/>
      <c r="M199" s="505"/>
      <c r="N199" s="505"/>
      <c r="O199" s="505"/>
      <c r="P199" s="505"/>
      <c r="Q199" s="505"/>
      <c r="R199" s="505"/>
      <c r="S199" s="505"/>
      <c r="T199" s="505"/>
      <c r="U199" s="505"/>
      <c r="V199" s="505"/>
      <c r="W199" s="492"/>
      <c r="X199" s="493"/>
      <c r="Y199" s="493"/>
      <c r="Z199" s="493"/>
      <c r="AA199" s="493"/>
    </row>
    <row r="200" spans="1:27" s="226" customFormat="1" x14ac:dyDescent="0.2">
      <c r="A200" s="227"/>
      <c r="B200" s="505" t="s">
        <v>943</v>
      </c>
      <c r="C200" s="505"/>
      <c r="D200" s="505"/>
      <c r="E200" s="505"/>
      <c r="F200" s="505"/>
      <c r="G200" s="505"/>
      <c r="H200" s="505"/>
      <c r="I200" s="505"/>
      <c r="J200" s="505"/>
      <c r="K200" s="505"/>
      <c r="L200" s="505"/>
      <c r="M200" s="505"/>
      <c r="N200" s="505"/>
      <c r="O200" s="505"/>
      <c r="P200" s="505"/>
      <c r="Q200" s="505"/>
      <c r="R200" s="505"/>
      <c r="S200" s="505"/>
      <c r="T200" s="505"/>
      <c r="U200" s="505"/>
      <c r="V200" s="505"/>
      <c r="W200" s="492"/>
      <c r="X200" s="493"/>
      <c r="Y200" s="493"/>
      <c r="Z200" s="493"/>
      <c r="AA200" s="493"/>
    </row>
    <row r="201" spans="1:27" s="226" customFormat="1" x14ac:dyDescent="0.2">
      <c r="A201" s="227"/>
      <c r="B201" s="505"/>
      <c r="C201" s="505"/>
      <c r="D201" s="505"/>
      <c r="E201" s="505"/>
      <c r="F201" s="505"/>
      <c r="G201" s="505"/>
      <c r="H201" s="505"/>
      <c r="I201" s="505"/>
      <c r="J201" s="505"/>
      <c r="K201" s="505"/>
      <c r="L201" s="505"/>
      <c r="M201" s="505"/>
      <c r="N201" s="505"/>
      <c r="O201" s="505"/>
      <c r="P201" s="505"/>
      <c r="Q201" s="505"/>
      <c r="R201" s="505"/>
      <c r="S201" s="505"/>
      <c r="T201" s="505"/>
      <c r="U201" s="505"/>
      <c r="V201" s="505"/>
      <c r="W201" s="492"/>
      <c r="X201" s="493"/>
      <c r="Y201" s="493"/>
      <c r="Z201" s="493"/>
      <c r="AA201" s="493"/>
    </row>
    <row r="202" spans="1:27" s="226" customFormat="1" x14ac:dyDescent="0.2">
      <c r="A202" s="227"/>
      <c r="B202" s="505" t="s">
        <v>1853</v>
      </c>
      <c r="C202" s="505"/>
      <c r="D202" s="505"/>
      <c r="E202" s="505"/>
      <c r="F202" s="505"/>
      <c r="G202" s="505"/>
      <c r="H202" s="505"/>
      <c r="I202" s="505"/>
      <c r="J202" s="505"/>
      <c r="K202" s="505"/>
      <c r="L202" s="505"/>
      <c r="M202" s="505"/>
      <c r="N202" s="505"/>
      <c r="O202" s="505"/>
      <c r="P202" s="505"/>
      <c r="Q202" s="505"/>
      <c r="R202" s="505"/>
      <c r="S202" s="505"/>
      <c r="T202" s="505"/>
      <c r="U202" s="505"/>
      <c r="V202" s="505"/>
      <c r="W202" s="492"/>
      <c r="X202" s="493"/>
      <c r="Y202" s="493"/>
      <c r="Z202" s="493"/>
      <c r="AA202" s="493"/>
    </row>
    <row r="203" spans="1:27" s="226" customFormat="1" x14ac:dyDescent="0.2">
      <c r="A203" s="227"/>
      <c r="B203" s="505" t="s">
        <v>1854</v>
      </c>
      <c r="C203" s="505"/>
      <c r="D203" s="505"/>
      <c r="E203" s="505"/>
      <c r="F203" s="505"/>
      <c r="G203" s="505"/>
      <c r="H203" s="505"/>
      <c r="I203" s="505"/>
      <c r="J203" s="505"/>
      <c r="K203" s="505"/>
      <c r="L203" s="505"/>
      <c r="M203" s="505"/>
      <c r="N203" s="505"/>
      <c r="O203" s="505"/>
      <c r="P203" s="505"/>
      <c r="Q203" s="505"/>
      <c r="R203" s="505"/>
      <c r="S203" s="505"/>
      <c r="T203" s="505"/>
      <c r="U203" s="505"/>
      <c r="V203" s="505"/>
      <c r="W203" s="492"/>
      <c r="X203" s="493"/>
      <c r="Y203" s="493"/>
      <c r="Z203" s="493"/>
      <c r="AA203" s="493"/>
    </row>
    <row r="204" spans="1:27" s="226" customFormat="1" x14ac:dyDescent="0.2">
      <c r="A204" s="227"/>
      <c r="B204" s="505"/>
      <c r="C204" s="505"/>
      <c r="D204" s="505"/>
      <c r="E204" s="505"/>
      <c r="F204" s="505"/>
      <c r="G204" s="505"/>
      <c r="H204" s="505"/>
      <c r="I204" s="505"/>
      <c r="J204" s="505"/>
      <c r="K204" s="505"/>
      <c r="L204" s="505"/>
      <c r="M204" s="505"/>
      <c r="N204" s="505"/>
      <c r="O204" s="505"/>
      <c r="P204" s="505"/>
      <c r="Q204" s="505"/>
      <c r="R204" s="505"/>
      <c r="S204" s="505"/>
      <c r="T204" s="505"/>
      <c r="U204" s="505"/>
      <c r="V204" s="505"/>
      <c r="W204" s="492"/>
      <c r="X204" s="493"/>
      <c r="Y204" s="493"/>
      <c r="Z204" s="493"/>
      <c r="AA204" s="493"/>
    </row>
    <row r="205" spans="1:27" s="226" customFormat="1" x14ac:dyDescent="0.2">
      <c r="A205" s="227"/>
      <c r="B205" s="505"/>
      <c r="C205" s="505"/>
      <c r="D205" s="505"/>
      <c r="E205" s="505"/>
      <c r="F205" s="505"/>
      <c r="G205" s="505"/>
      <c r="H205" s="505"/>
      <c r="I205" s="505"/>
      <c r="J205" s="505"/>
      <c r="K205" s="505"/>
      <c r="L205" s="505"/>
      <c r="M205" s="505"/>
      <c r="N205" s="505"/>
      <c r="O205" s="505"/>
      <c r="P205" s="505"/>
      <c r="Q205" s="505"/>
      <c r="R205" s="505"/>
      <c r="S205" s="505"/>
      <c r="T205" s="505"/>
      <c r="U205" s="505"/>
      <c r="V205" s="505"/>
      <c r="W205" s="492"/>
      <c r="X205" s="493"/>
      <c r="Y205" s="493"/>
      <c r="Z205" s="493"/>
      <c r="AA205" s="493"/>
    </row>
    <row r="206" spans="1:27" s="226" customFormat="1" x14ac:dyDescent="0.2">
      <c r="A206" s="227"/>
      <c r="B206" s="505" t="s">
        <v>146</v>
      </c>
      <c r="C206" s="505"/>
      <c r="D206" s="505"/>
      <c r="E206" s="505" t="s">
        <v>1853</v>
      </c>
      <c r="F206" s="505" t="s">
        <v>1854</v>
      </c>
      <c r="G206" s="505" t="s">
        <v>1980</v>
      </c>
      <c r="H206" s="505"/>
      <c r="I206" s="505"/>
      <c r="J206" s="505"/>
      <c r="K206" s="505"/>
      <c r="L206" s="505"/>
      <c r="M206" s="505"/>
      <c r="N206" s="505"/>
      <c r="O206" s="505"/>
      <c r="P206" s="505"/>
      <c r="Q206" s="505"/>
      <c r="R206" s="505"/>
      <c r="S206" s="505"/>
      <c r="T206" s="505"/>
      <c r="U206" s="505"/>
      <c r="V206" s="505"/>
      <c r="W206" s="492"/>
      <c r="X206" s="493"/>
      <c r="Y206" s="493"/>
      <c r="Z206" s="493"/>
      <c r="AA206" s="493"/>
    </row>
    <row r="207" spans="1:27" s="226" customFormat="1" x14ac:dyDescent="0.2">
      <c r="A207" s="227"/>
      <c r="B207" s="505"/>
      <c r="C207" s="505"/>
      <c r="D207" s="505"/>
      <c r="E207" s="505"/>
      <c r="F207" s="505"/>
      <c r="G207" s="505"/>
      <c r="H207" s="505"/>
      <c r="I207" s="505"/>
      <c r="J207" s="505"/>
      <c r="K207" s="505"/>
      <c r="L207" s="505"/>
      <c r="M207" s="505"/>
      <c r="N207" s="505"/>
      <c r="O207" s="505"/>
      <c r="P207" s="505"/>
      <c r="Q207" s="505"/>
      <c r="R207" s="505"/>
      <c r="S207" s="505"/>
      <c r="T207" s="505"/>
      <c r="U207" s="505"/>
      <c r="V207" s="505"/>
      <c r="W207" s="492"/>
      <c r="X207" s="493"/>
      <c r="Y207" s="493"/>
      <c r="Z207" s="493"/>
      <c r="AA207" s="493"/>
    </row>
    <row r="208" spans="1:27" s="228" customFormat="1" x14ac:dyDescent="0.2">
      <c r="A208" s="199"/>
      <c r="B208" s="505"/>
      <c r="C208" s="505" t="s">
        <v>1820</v>
      </c>
      <c r="D208" s="505"/>
      <c r="E208" s="505">
        <f>IF(AND($G$65&lt;&gt;"Fördertarif",C208=$G$185,$D$66=$B$202,$G$37&lt;=4),IF(($E$56/100)*$G$86&gt;800,800*$G$37,$G$88*($E$56/100)),0)</f>
        <v>0</v>
      </c>
      <c r="F208" s="505">
        <f>IF(AND($G$65&lt;&gt;"Fördertarif",C208=$G$185,$D$66=$B$203),IF(G37*800&gt;4000,4000,G37*800),0)</f>
        <v>0</v>
      </c>
      <c r="G208" s="505" t="s">
        <v>2653</v>
      </c>
      <c r="H208" s="505"/>
      <c r="I208" s="505"/>
      <c r="J208" s="505"/>
      <c r="K208" s="505"/>
      <c r="L208" s="505"/>
      <c r="M208" s="505"/>
      <c r="N208" s="505"/>
      <c r="O208" s="505"/>
      <c r="P208" s="505"/>
      <c r="Q208" s="505"/>
      <c r="R208" s="505"/>
      <c r="S208" s="505"/>
      <c r="T208" s="505"/>
      <c r="U208" s="505"/>
      <c r="V208" s="505"/>
      <c r="W208" s="492"/>
      <c r="X208" s="493"/>
      <c r="Y208" s="493"/>
      <c r="Z208" s="493"/>
      <c r="AA208" s="493"/>
    </row>
    <row r="209" spans="1:27" s="228" customFormat="1" x14ac:dyDescent="0.2">
      <c r="A209" s="199"/>
      <c r="B209" s="505"/>
      <c r="C209" s="505" t="s">
        <v>1485</v>
      </c>
      <c r="D209" s="505"/>
      <c r="E209" s="505"/>
      <c r="F209" s="505">
        <f>IF(AND($G$65&lt;&gt;"Fördertarif",C209=$G$185),IF(G37*800&gt;4000,4000,G37*800),0)</f>
        <v>0</v>
      </c>
      <c r="G209" s="505" t="s">
        <v>2391</v>
      </c>
      <c r="H209" s="505"/>
      <c r="I209" s="505"/>
      <c r="J209" s="505"/>
      <c r="K209" s="505"/>
      <c r="L209" s="505"/>
      <c r="M209" s="505"/>
      <c r="N209" s="505"/>
      <c r="O209" s="505"/>
      <c r="P209" s="505"/>
      <c r="Q209" s="505"/>
      <c r="R209" s="505"/>
      <c r="S209" s="505"/>
      <c r="T209" s="505"/>
      <c r="U209" s="505"/>
      <c r="V209" s="505"/>
      <c r="W209" s="492"/>
      <c r="X209" s="493"/>
      <c r="Y209" s="493"/>
      <c r="Z209" s="493"/>
      <c r="AA209" s="493"/>
    </row>
    <row r="210" spans="1:27" s="228" customFormat="1" x14ac:dyDescent="0.2">
      <c r="A210" s="199"/>
      <c r="B210" s="505"/>
      <c r="C210" s="505" t="s">
        <v>1290</v>
      </c>
      <c r="D210" s="505"/>
      <c r="E210" s="505"/>
      <c r="F210" s="505">
        <f>IF(AND($G$65&lt;&gt;"Fördertarif",C210=$G$185),IF(G37*800&gt;4000,4000,G37*800),0)</f>
        <v>0</v>
      </c>
      <c r="G210" s="505" t="s">
        <v>2392</v>
      </c>
      <c r="H210" s="505"/>
      <c r="I210" s="505"/>
      <c r="J210" s="505"/>
      <c r="K210" s="505"/>
      <c r="L210" s="505"/>
      <c r="M210" s="505"/>
      <c r="N210" s="505"/>
      <c r="O210" s="505"/>
      <c r="P210" s="505"/>
      <c r="Q210" s="505"/>
      <c r="R210" s="505"/>
      <c r="S210" s="505"/>
      <c r="T210" s="505"/>
      <c r="U210" s="505"/>
      <c r="V210" s="505"/>
      <c r="W210" s="492"/>
      <c r="X210" s="493"/>
      <c r="Y210" s="493"/>
      <c r="Z210" s="493"/>
      <c r="AA210" s="493"/>
    </row>
    <row r="211" spans="1:27" s="244" customFormat="1" x14ac:dyDescent="0.2">
      <c r="A211" s="201"/>
      <c r="B211" s="505"/>
      <c r="C211" s="505" t="s">
        <v>525</v>
      </c>
      <c r="D211" s="505"/>
      <c r="E211" s="505"/>
      <c r="F211" s="505">
        <f>IF(AND($G$65&lt;&gt;"Fördertarif",C211=$G$185),IF(G37*800&gt;4000,4000,G37*800),0)</f>
        <v>0</v>
      </c>
      <c r="G211" s="505" t="s">
        <v>1981</v>
      </c>
      <c r="H211" s="505"/>
      <c r="I211" s="505"/>
      <c r="J211" s="505"/>
      <c r="K211" s="505"/>
      <c r="L211" s="505"/>
      <c r="M211" s="505"/>
      <c r="N211" s="505"/>
      <c r="O211" s="505"/>
      <c r="P211" s="505"/>
      <c r="Q211" s="505"/>
      <c r="R211" s="505"/>
      <c r="S211" s="505"/>
      <c r="T211" s="505"/>
      <c r="U211" s="505"/>
      <c r="V211" s="505"/>
      <c r="W211" s="492"/>
      <c r="X211" s="493"/>
      <c r="Y211" s="493"/>
      <c r="Z211" s="493"/>
      <c r="AA211" s="493"/>
    </row>
    <row r="212" spans="1:27" s="244" customFormat="1" x14ac:dyDescent="0.2">
      <c r="A212" s="201"/>
      <c r="B212" s="505"/>
      <c r="C212" s="505" t="s">
        <v>674</v>
      </c>
      <c r="D212" s="505"/>
      <c r="E212" s="505"/>
      <c r="F212" s="505">
        <f>IF(AND($G$65&lt;&gt;"Fördertarif",C212=$G$185),IF(G37*800&gt;4000,4000,G37*800),0)</f>
        <v>0</v>
      </c>
      <c r="G212" s="505" t="s">
        <v>2656</v>
      </c>
      <c r="H212" s="505"/>
      <c r="I212" s="505"/>
      <c r="J212" s="505"/>
      <c r="K212" s="505"/>
      <c r="L212" s="505"/>
      <c r="M212" s="505"/>
      <c r="N212" s="505"/>
      <c r="O212" s="505"/>
      <c r="P212" s="505"/>
      <c r="Q212" s="505"/>
      <c r="R212" s="505"/>
      <c r="S212" s="505"/>
      <c r="T212" s="505"/>
      <c r="U212" s="505"/>
      <c r="V212" s="505"/>
      <c r="W212" s="492"/>
      <c r="X212" s="493"/>
      <c r="Y212" s="493"/>
      <c r="Z212" s="493"/>
      <c r="AA212" s="493"/>
    </row>
    <row r="213" spans="1:27" s="453" customFormat="1" x14ac:dyDescent="0.2">
      <c r="A213" s="452"/>
      <c r="B213" s="505"/>
      <c r="C213" s="505" t="s">
        <v>2621</v>
      </c>
      <c r="D213" s="505"/>
      <c r="E213" s="505">
        <f>IF(F213&lt;&gt;0,P246,0)</f>
        <v>0</v>
      </c>
      <c r="F213" s="505">
        <f>IF(AND($G$65&lt;&gt;"Fördertarif",C213=$G$185),IF(G37*800&gt;4000,4000,G37*800),0)</f>
        <v>0</v>
      </c>
      <c r="G213" s="505" t="s">
        <v>2627</v>
      </c>
      <c r="H213" s="505"/>
      <c r="I213" s="505"/>
      <c r="J213" s="505"/>
      <c r="K213" s="505"/>
      <c r="L213" s="505"/>
      <c r="M213" s="505"/>
      <c r="N213" s="505"/>
      <c r="O213" s="505"/>
      <c r="P213" s="505"/>
      <c r="Q213" s="505"/>
      <c r="R213" s="505"/>
      <c r="S213" s="505"/>
      <c r="T213" s="505"/>
      <c r="U213" s="505"/>
      <c r="V213" s="505"/>
      <c r="W213" s="492"/>
      <c r="X213" s="493"/>
      <c r="Y213" s="493"/>
      <c r="Z213" s="493"/>
      <c r="AA213" s="493"/>
    </row>
    <row r="214" spans="1:27" s="455" customFormat="1" x14ac:dyDescent="0.2">
      <c r="A214" s="454"/>
      <c r="B214" s="505"/>
      <c r="C214" s="505" t="s">
        <v>879</v>
      </c>
      <c r="D214" s="505"/>
      <c r="E214" s="505">
        <f>IF(F214&lt;&gt;0,IF($G$37*$E$56&gt;2000,2000,$G$37*$E$56),0)</f>
        <v>0</v>
      </c>
      <c r="F214" s="505">
        <f>IF(AND($G$65&lt;&gt;"Fördertarif",C214=$G$185),IF(G37*800&gt;4000,4000,G37*800),0)</f>
        <v>0</v>
      </c>
      <c r="G214" s="505" t="s">
        <v>2395</v>
      </c>
      <c r="H214" s="505"/>
      <c r="I214" s="505"/>
      <c r="J214" s="505"/>
      <c r="K214" s="505"/>
      <c r="L214" s="505"/>
      <c r="M214" s="505"/>
      <c r="N214" s="505"/>
      <c r="O214" s="505"/>
      <c r="P214" s="505"/>
      <c r="Q214" s="505"/>
      <c r="R214" s="505"/>
      <c r="S214" s="505"/>
      <c r="T214" s="505"/>
      <c r="U214" s="505"/>
      <c r="V214" s="505"/>
      <c r="W214" s="492"/>
      <c r="X214" s="493"/>
      <c r="Y214" s="493"/>
      <c r="Z214" s="493"/>
      <c r="AA214" s="493"/>
    </row>
    <row r="215" spans="1:27" s="244" customFormat="1" x14ac:dyDescent="0.2">
      <c r="A215" s="201"/>
      <c r="B215" s="505"/>
      <c r="C215" s="505" t="s">
        <v>1084</v>
      </c>
      <c r="D215" s="505"/>
      <c r="E215" s="505">
        <f>IF(F215&lt;&gt;0,IF($G$37*$E$56&gt;2000,2000,$G$37*$E$56),0)</f>
        <v>0</v>
      </c>
      <c r="F215" s="505">
        <f>IF(AND($G$65&lt;&gt;"Fördertarif",C215=$G$185),IF(G37*800&gt;4000,4000,G37*800),0)</f>
        <v>0</v>
      </c>
      <c r="G215" s="505" t="s">
        <v>2398</v>
      </c>
      <c r="H215" s="505"/>
      <c r="I215" s="505"/>
      <c r="J215" s="505"/>
      <c r="K215" s="505"/>
      <c r="L215" s="505"/>
      <c r="M215" s="505"/>
      <c r="N215" s="505"/>
      <c r="O215" s="505"/>
      <c r="P215" s="505"/>
      <c r="Q215" s="505"/>
      <c r="R215" s="505"/>
      <c r="S215" s="505"/>
      <c r="T215" s="505"/>
      <c r="U215" s="505"/>
      <c r="V215" s="505"/>
      <c r="W215" s="492"/>
      <c r="X215" s="493"/>
      <c r="Y215" s="493"/>
      <c r="Z215" s="493"/>
      <c r="AA215" s="493"/>
    </row>
    <row r="216" spans="1:27" s="244" customFormat="1" x14ac:dyDescent="0.2">
      <c r="A216" s="201"/>
      <c r="B216" s="505"/>
      <c r="C216" s="505" t="s">
        <v>1273</v>
      </c>
      <c r="D216" s="505"/>
      <c r="E216" s="505">
        <f>IF(AND($G$65&lt;&gt;"Fördertarif",C216=$G$185),S222,0)</f>
        <v>600</v>
      </c>
      <c r="F216" s="505">
        <f>IF(AND($G$65&lt;&gt;"Fördertarif",C216=$G$185),Q222,0)</f>
        <v>2400</v>
      </c>
      <c r="G216" s="505" t="s">
        <v>2666</v>
      </c>
      <c r="H216" s="505"/>
      <c r="I216" s="505"/>
      <c r="J216" s="505"/>
      <c r="K216" s="505"/>
      <c r="L216" s="505"/>
      <c r="M216" s="505"/>
      <c r="N216" s="505">
        <f>IF(G37&lt;=5,E56*0.5*G37,E56*0.5*5+((G37-5)*E56))</f>
        <v>1500</v>
      </c>
      <c r="O216" s="505"/>
      <c r="P216" s="505"/>
      <c r="Q216" s="506"/>
      <c r="R216" s="505"/>
      <c r="S216" s="505"/>
      <c r="T216" s="505"/>
      <c r="U216" s="505"/>
      <c r="V216" s="505"/>
      <c r="W216" s="492"/>
      <c r="X216" s="493"/>
      <c r="Y216" s="493"/>
      <c r="Z216" s="493"/>
      <c r="AA216" s="493"/>
    </row>
    <row r="217" spans="1:27" x14ac:dyDescent="0.2">
      <c r="A217" s="207"/>
      <c r="B217" s="505"/>
      <c r="C217" s="505"/>
      <c r="D217" s="505"/>
      <c r="E217" s="505">
        <f>SUM(E208:E216)</f>
        <v>600</v>
      </c>
      <c r="F217" s="505">
        <f>SUM(F208:F216)</f>
        <v>2400</v>
      </c>
      <c r="G217" s="505">
        <f>E217+F217</f>
        <v>3000</v>
      </c>
      <c r="H217" s="505" t="s">
        <v>2397</v>
      </c>
      <c r="I217" s="505"/>
      <c r="J217" s="505"/>
      <c r="K217" s="505"/>
      <c r="L217" s="505"/>
      <c r="M217" s="505"/>
      <c r="N217" s="505"/>
      <c r="O217" s="505"/>
      <c r="P217" s="505"/>
      <c r="Q217" s="505"/>
      <c r="R217" s="505"/>
      <c r="S217" s="505"/>
      <c r="T217" s="505"/>
      <c r="U217" s="505"/>
      <c r="V217" s="505"/>
      <c r="W217" s="492"/>
      <c r="X217" s="493"/>
      <c r="Y217" s="493"/>
      <c r="Z217" s="493"/>
      <c r="AA217" s="493"/>
    </row>
    <row r="218" spans="1:27" x14ac:dyDescent="0.2">
      <c r="A218" s="207"/>
      <c r="B218" s="505"/>
      <c r="C218" s="505"/>
      <c r="D218" s="505"/>
      <c r="E218" s="505"/>
      <c r="F218" s="505"/>
      <c r="G218" s="505"/>
      <c r="H218" s="505"/>
      <c r="I218" s="505"/>
      <c r="J218" s="505"/>
      <c r="K218" s="505"/>
      <c r="L218" s="505"/>
      <c r="M218" s="505"/>
      <c r="N218" s="505"/>
      <c r="O218" s="505"/>
      <c r="P218" s="505"/>
      <c r="Q218" s="505" t="s">
        <v>2667</v>
      </c>
      <c r="R218" s="505"/>
      <c r="S218" s="505" t="s">
        <v>2668</v>
      </c>
      <c r="T218" s="505"/>
      <c r="U218" s="505" t="s">
        <v>2669</v>
      </c>
      <c r="V218" s="505"/>
      <c r="W218" s="492"/>
      <c r="X218" s="493" t="s">
        <v>2671</v>
      </c>
      <c r="Y218" s="493" t="s">
        <v>2672</v>
      </c>
      <c r="Z218" s="493"/>
      <c r="AA218" s="493"/>
    </row>
    <row r="219" spans="1:27" x14ac:dyDescent="0.2">
      <c r="A219" s="207"/>
      <c r="B219" s="505"/>
      <c r="C219" s="505"/>
      <c r="D219" s="505"/>
      <c r="E219" s="505"/>
      <c r="F219" s="513">
        <f>G217/G88</f>
        <v>0.4</v>
      </c>
      <c r="G219" s="505" t="s">
        <v>2396</v>
      </c>
      <c r="H219" s="505"/>
      <c r="I219" s="505"/>
      <c r="J219" s="505"/>
      <c r="K219" s="505"/>
      <c r="L219" s="505"/>
      <c r="M219" s="505"/>
      <c r="N219" s="505"/>
      <c r="O219" s="505"/>
      <c r="P219" s="505"/>
      <c r="Q219" s="514">
        <f>IF(G37&lt;=5,G37*G56,5*G56)</f>
        <v>2400</v>
      </c>
      <c r="R219" s="505"/>
      <c r="S219" s="505">
        <f>IF(G37&lt;=5,E56*0.5*G37,E56*0.5*5+((G37-5)*E56))</f>
        <v>1500</v>
      </c>
      <c r="T219" s="505"/>
      <c r="U219" s="509">
        <f>G88*0.4</f>
        <v>3000</v>
      </c>
      <c r="V219" s="505"/>
      <c r="W219" s="492"/>
      <c r="X219" s="493">
        <f>Q219/S220</f>
        <v>0.61538461538461542</v>
      </c>
      <c r="Y219" s="496">
        <f>S219/S220</f>
        <v>0.38461538461538464</v>
      </c>
      <c r="Z219" s="493"/>
      <c r="AA219" s="493"/>
    </row>
    <row r="220" spans="1:27" x14ac:dyDescent="0.2">
      <c r="A220" s="207"/>
      <c r="B220" s="505"/>
      <c r="C220" s="505"/>
      <c r="D220" s="505"/>
      <c r="E220" s="505"/>
      <c r="F220" s="505"/>
      <c r="G220" s="505"/>
      <c r="H220" s="505"/>
      <c r="I220" s="505"/>
      <c r="J220" s="505"/>
      <c r="K220" s="505"/>
      <c r="L220" s="505"/>
      <c r="M220" s="505"/>
      <c r="N220" s="505"/>
      <c r="O220" s="505"/>
      <c r="P220" s="505"/>
      <c r="Q220" s="505"/>
      <c r="R220" s="505"/>
      <c r="S220" s="514">
        <f>Q219+S219</f>
        <v>3900</v>
      </c>
      <c r="T220" s="505"/>
      <c r="U220" s="505">
        <f>IF(U219&gt;=S220,0,S220-U219)</f>
        <v>900</v>
      </c>
      <c r="V220" s="505"/>
      <c r="W220" s="492"/>
      <c r="X220" s="493"/>
      <c r="Y220" s="493"/>
      <c r="Z220" s="493"/>
      <c r="AA220" s="493"/>
    </row>
    <row r="221" spans="1:27" x14ac:dyDescent="0.2">
      <c r="A221" s="207"/>
      <c r="B221" s="505"/>
      <c r="C221" s="505"/>
      <c r="D221" s="505"/>
      <c r="E221" s="505"/>
      <c r="F221" s="505"/>
      <c r="G221" s="505"/>
      <c r="H221" s="505"/>
      <c r="I221" s="505"/>
      <c r="J221" s="505"/>
      <c r="K221" s="505"/>
      <c r="L221" s="505"/>
      <c r="M221" s="505"/>
      <c r="N221" s="505"/>
      <c r="O221" s="505"/>
      <c r="P221" s="505"/>
      <c r="Q221" s="505" t="s">
        <v>2670</v>
      </c>
      <c r="R221" s="505"/>
      <c r="S221" s="505" t="s">
        <v>2673</v>
      </c>
      <c r="T221" s="505"/>
      <c r="U221" s="505"/>
      <c r="V221" s="505"/>
      <c r="W221" s="492"/>
      <c r="X221" s="493"/>
      <c r="Y221" s="493"/>
      <c r="Z221" s="493"/>
      <c r="AA221" s="493"/>
    </row>
    <row r="222" spans="1:27" x14ac:dyDescent="0.2">
      <c r="A222" s="207"/>
      <c r="B222" s="505" t="s">
        <v>907</v>
      </c>
      <c r="C222" s="505"/>
      <c r="D222" s="505"/>
      <c r="E222" s="505"/>
      <c r="F222" s="505"/>
      <c r="G222" s="505"/>
      <c r="H222" s="505"/>
      <c r="I222" s="505"/>
      <c r="J222" s="505"/>
      <c r="K222" s="505"/>
      <c r="L222" s="505"/>
      <c r="M222" s="505"/>
      <c r="N222" s="505"/>
      <c r="O222" s="505"/>
      <c r="P222" s="506"/>
      <c r="Q222" s="515">
        <f>Q219</f>
        <v>2400</v>
      </c>
      <c r="R222" s="506"/>
      <c r="S222" s="515">
        <f>IF(S219-U220&gt;=96000,96000,S219-U220)</f>
        <v>600</v>
      </c>
      <c r="T222" s="505"/>
      <c r="U222" s="514">
        <f>Q222+S222</f>
        <v>3000</v>
      </c>
      <c r="V222" s="505"/>
      <c r="W222" s="492"/>
      <c r="X222" s="493"/>
      <c r="Y222" s="493"/>
      <c r="Z222" s="493"/>
      <c r="AA222" s="493"/>
    </row>
    <row r="223" spans="1:27" x14ac:dyDescent="0.2">
      <c r="A223" s="207"/>
      <c r="B223" s="505" t="s">
        <v>470</v>
      </c>
      <c r="C223" s="505"/>
      <c r="D223" s="505"/>
      <c r="E223" s="505"/>
      <c r="F223" s="505"/>
      <c r="G223" s="505"/>
      <c r="H223" s="505"/>
      <c r="I223" s="505"/>
      <c r="J223" s="505"/>
      <c r="K223" s="505"/>
      <c r="L223" s="505"/>
      <c r="M223" s="505"/>
      <c r="N223" s="505"/>
      <c r="O223" s="505"/>
      <c r="P223" s="506"/>
      <c r="Q223" s="506"/>
      <c r="R223" s="506"/>
      <c r="S223" s="506"/>
      <c r="T223" s="505"/>
      <c r="U223" s="505"/>
      <c r="V223" s="505"/>
      <c r="W223" s="492"/>
      <c r="X223" s="493"/>
      <c r="Y223" s="493"/>
      <c r="Z223" s="493"/>
      <c r="AA223" s="493"/>
    </row>
    <row r="224" spans="1:27" x14ac:dyDescent="0.2">
      <c r="A224" s="207"/>
      <c r="B224" s="505"/>
      <c r="C224" s="505"/>
      <c r="D224" s="505"/>
      <c r="E224" s="505"/>
      <c r="F224" s="505"/>
      <c r="G224" s="505"/>
      <c r="H224" s="505"/>
      <c r="I224" s="505"/>
      <c r="J224" s="505"/>
      <c r="K224" s="505"/>
      <c r="L224" s="505"/>
      <c r="M224" s="505"/>
      <c r="N224" s="506"/>
      <c r="O224" s="506"/>
      <c r="P224" s="506"/>
      <c r="Q224" s="506"/>
      <c r="R224" s="506"/>
      <c r="S224" s="506"/>
      <c r="T224" s="506"/>
      <c r="U224" s="506"/>
      <c r="V224" s="505"/>
      <c r="W224" s="492"/>
      <c r="X224" s="493"/>
      <c r="Y224" s="493"/>
      <c r="Z224" s="493"/>
      <c r="AA224" s="493"/>
    </row>
    <row r="225" spans="1:27" x14ac:dyDescent="0.2">
      <c r="A225" s="207"/>
      <c r="B225" s="505"/>
      <c r="C225" s="505"/>
      <c r="D225" s="505"/>
      <c r="E225" s="505"/>
      <c r="F225" s="505"/>
      <c r="G225" s="516"/>
      <c r="H225" s="505"/>
      <c r="I225" s="505"/>
      <c r="J225" s="505"/>
      <c r="K225" s="516"/>
      <c r="L225" s="505"/>
      <c r="M225" s="505"/>
      <c r="N225" s="506"/>
      <c r="O225" s="506"/>
      <c r="P225" s="506"/>
      <c r="Q225" s="506"/>
      <c r="R225" s="506"/>
      <c r="S225" s="506"/>
      <c r="T225" s="506"/>
      <c r="U225" s="506"/>
      <c r="V225" s="505"/>
      <c r="W225" s="492"/>
      <c r="X225" s="493"/>
      <c r="Y225" s="493"/>
      <c r="Z225" s="493"/>
      <c r="AA225" s="493"/>
    </row>
    <row r="226" spans="1:27" x14ac:dyDescent="0.2">
      <c r="A226" s="207"/>
      <c r="B226" s="505"/>
      <c r="C226" s="505"/>
      <c r="D226" s="505"/>
      <c r="E226" s="505"/>
      <c r="F226" s="505"/>
      <c r="G226" s="516"/>
      <c r="H226" s="505"/>
      <c r="I226" s="505"/>
      <c r="J226" s="505"/>
      <c r="K226" s="516"/>
      <c r="L226" s="505"/>
      <c r="M226" s="505"/>
      <c r="N226" s="506"/>
      <c r="O226" s="506"/>
      <c r="P226" s="506"/>
      <c r="Q226" s="506"/>
      <c r="R226" s="506"/>
      <c r="S226" s="506"/>
      <c r="T226" s="506"/>
      <c r="U226" s="506"/>
      <c r="V226" s="505"/>
      <c r="W226" s="492"/>
      <c r="X226" s="493"/>
      <c r="Y226" s="493"/>
      <c r="Z226" s="493"/>
      <c r="AA226" s="493"/>
    </row>
    <row r="227" spans="1:27" x14ac:dyDescent="0.2">
      <c r="A227" s="207"/>
      <c r="B227" s="505"/>
      <c r="C227" s="505"/>
      <c r="D227" s="505"/>
      <c r="E227" s="505"/>
      <c r="F227" s="505"/>
      <c r="G227" s="516"/>
      <c r="H227" s="505"/>
      <c r="I227" s="505"/>
      <c r="J227" s="505"/>
      <c r="K227" s="516"/>
      <c r="L227" s="505"/>
      <c r="M227" s="505"/>
      <c r="N227" s="506"/>
      <c r="O227" s="506"/>
      <c r="P227" s="506"/>
      <c r="Q227" s="506"/>
      <c r="R227" s="506"/>
      <c r="S227" s="506"/>
      <c r="T227" s="506"/>
      <c r="U227" s="506"/>
      <c r="V227" s="505"/>
      <c r="W227" s="492"/>
      <c r="X227" s="493"/>
      <c r="Y227" s="493"/>
      <c r="Z227" s="493"/>
      <c r="AA227" s="493"/>
    </row>
    <row r="228" spans="1:27" x14ac:dyDescent="0.2">
      <c r="A228" s="207"/>
      <c r="B228" s="505"/>
      <c r="C228" s="505"/>
      <c r="D228" s="505"/>
      <c r="E228" s="505"/>
      <c r="F228" s="505"/>
      <c r="G228" s="516"/>
      <c r="H228" s="505"/>
      <c r="I228" s="505"/>
      <c r="J228" s="505"/>
      <c r="K228" s="516"/>
      <c r="L228" s="505"/>
      <c r="M228" s="505"/>
      <c r="N228" s="506"/>
      <c r="O228" s="506"/>
      <c r="P228" s="506"/>
      <c r="Q228" s="506"/>
      <c r="R228" s="506"/>
      <c r="S228" s="506"/>
      <c r="T228" s="506"/>
      <c r="U228" s="506"/>
      <c r="V228" s="505"/>
      <c r="W228" s="492"/>
      <c r="X228" s="493"/>
      <c r="Y228" s="493"/>
      <c r="Z228" s="493"/>
      <c r="AA228" s="493"/>
    </row>
    <row r="229" spans="1:27" x14ac:dyDescent="0.2">
      <c r="A229" s="207"/>
      <c r="B229" s="505"/>
      <c r="C229" s="505" t="s">
        <v>2601</v>
      </c>
      <c r="D229" s="505"/>
      <c r="E229" s="505" t="s">
        <v>2602</v>
      </c>
      <c r="F229" s="505"/>
      <c r="G229" s="516" t="s">
        <v>2603</v>
      </c>
      <c r="H229" s="505"/>
      <c r="I229" s="505" t="s">
        <v>2604</v>
      </c>
      <c r="J229" s="505"/>
      <c r="K229" s="516"/>
      <c r="L229" s="505"/>
      <c r="M229" s="505"/>
      <c r="N229" s="505"/>
      <c r="O229" s="505"/>
      <c r="P229" s="505" t="s">
        <v>790</v>
      </c>
      <c r="Q229" s="505" t="s">
        <v>2626</v>
      </c>
      <c r="R229" s="505"/>
      <c r="S229" s="505"/>
      <c r="T229" s="505"/>
      <c r="U229" s="505"/>
      <c r="V229" s="505"/>
      <c r="W229" s="492"/>
      <c r="X229" s="493"/>
      <c r="Y229" s="493"/>
      <c r="Z229" s="493"/>
      <c r="AA229" s="493"/>
    </row>
    <row r="230" spans="1:27" x14ac:dyDescent="0.2">
      <c r="A230" s="207"/>
      <c r="B230" s="508" t="s">
        <v>2599</v>
      </c>
      <c r="C230" s="517" t="s">
        <v>2600</v>
      </c>
      <c r="D230" s="518" t="s">
        <v>833</v>
      </c>
      <c r="E230" s="517" t="s">
        <v>2600</v>
      </c>
      <c r="F230" s="518" t="s">
        <v>833</v>
      </c>
      <c r="G230" s="517" t="s">
        <v>2600</v>
      </c>
      <c r="H230" s="518" t="s">
        <v>833</v>
      </c>
      <c r="I230" s="517" t="s">
        <v>2600</v>
      </c>
      <c r="J230" s="508"/>
      <c r="K230" s="519" t="s">
        <v>833</v>
      </c>
      <c r="L230" s="505"/>
      <c r="M230" s="505"/>
      <c r="N230" s="505"/>
      <c r="O230" s="505"/>
      <c r="P230" s="505"/>
      <c r="Q230" s="505"/>
      <c r="R230" s="505"/>
      <c r="S230" s="505"/>
      <c r="T230" s="505"/>
      <c r="U230" s="505"/>
      <c r="V230" s="505"/>
      <c r="W230" s="492"/>
      <c r="X230" s="493"/>
      <c r="Y230" s="493"/>
      <c r="Z230" s="493"/>
      <c r="AA230" s="493"/>
    </row>
    <row r="231" spans="1:27" x14ac:dyDescent="0.2">
      <c r="A231" s="207"/>
      <c r="B231" s="505"/>
      <c r="C231" s="505"/>
      <c r="D231" s="505"/>
      <c r="E231" s="505"/>
      <c r="F231" s="505"/>
      <c r="G231" s="516"/>
      <c r="H231" s="505"/>
      <c r="I231" s="505"/>
      <c r="J231" s="505"/>
      <c r="K231" s="516"/>
      <c r="L231" s="505"/>
      <c r="M231" s="505"/>
      <c r="N231" s="505"/>
      <c r="O231" s="505"/>
      <c r="P231" s="506">
        <v>1</v>
      </c>
      <c r="Q231" s="506">
        <v>0</v>
      </c>
      <c r="R231" s="506">
        <v>0</v>
      </c>
      <c r="S231" s="505">
        <v>0</v>
      </c>
      <c r="T231" s="505"/>
      <c r="U231" s="505"/>
      <c r="V231" s="505"/>
      <c r="W231" s="492"/>
      <c r="X231" s="493"/>
      <c r="Y231" s="493"/>
      <c r="Z231" s="493"/>
      <c r="AA231" s="493"/>
    </row>
    <row r="232" spans="1:27" x14ac:dyDescent="0.2">
      <c r="A232" s="207"/>
      <c r="B232" s="518">
        <v>2012</v>
      </c>
      <c r="C232" s="505">
        <v>0</v>
      </c>
      <c r="D232" s="505">
        <v>0.27600000000000002</v>
      </c>
      <c r="E232" s="505">
        <v>0</v>
      </c>
      <c r="F232" s="505">
        <v>0.23</v>
      </c>
      <c r="G232" s="516">
        <v>0</v>
      </c>
      <c r="H232" s="505">
        <v>0.25</v>
      </c>
      <c r="I232" s="505">
        <v>0</v>
      </c>
      <c r="J232" s="505"/>
      <c r="K232" s="510">
        <v>0.19</v>
      </c>
      <c r="L232" s="505"/>
      <c r="M232" s="505"/>
      <c r="N232" s="505"/>
      <c r="O232" s="505"/>
      <c r="P232" s="505">
        <v>1.5</v>
      </c>
      <c r="Q232" s="505">
        <v>0</v>
      </c>
      <c r="R232" s="505">
        <v>0</v>
      </c>
      <c r="S232" s="505">
        <v>0</v>
      </c>
      <c r="T232" s="505"/>
      <c r="U232" s="505"/>
      <c r="V232" s="505"/>
      <c r="W232" s="492"/>
      <c r="X232" s="493"/>
      <c r="Y232" s="493"/>
      <c r="Z232" s="493"/>
      <c r="AA232" s="493"/>
    </row>
    <row r="233" spans="1:27" x14ac:dyDescent="0.2">
      <c r="A233" s="207"/>
      <c r="B233" s="518"/>
      <c r="C233" s="505"/>
      <c r="D233" s="505"/>
      <c r="E233" s="505"/>
      <c r="F233" s="505"/>
      <c r="G233" s="516"/>
      <c r="H233" s="505"/>
      <c r="I233" s="505"/>
      <c r="J233" s="505"/>
      <c r="K233" s="510"/>
      <c r="L233" s="505"/>
      <c r="M233" s="505"/>
      <c r="N233" s="505"/>
      <c r="O233" s="505"/>
      <c r="P233" s="505">
        <v>2</v>
      </c>
      <c r="Q233" s="505">
        <v>750</v>
      </c>
      <c r="R233" s="505">
        <v>562.5</v>
      </c>
      <c r="S233" s="505">
        <v>0</v>
      </c>
      <c r="T233" s="505"/>
      <c r="U233" s="505"/>
      <c r="V233" s="505"/>
      <c r="W233" s="492"/>
      <c r="X233" s="493"/>
      <c r="Y233" s="493"/>
      <c r="Z233" s="493"/>
      <c r="AA233" s="493"/>
    </row>
    <row r="234" spans="1:27" x14ac:dyDescent="0.2">
      <c r="A234" s="207"/>
      <c r="B234" s="518"/>
      <c r="C234" s="505"/>
      <c r="D234" s="505"/>
      <c r="E234" s="505"/>
      <c r="F234" s="510"/>
      <c r="G234" s="516"/>
      <c r="H234" s="505"/>
      <c r="I234" s="505"/>
      <c r="J234" s="505"/>
      <c r="K234" s="510"/>
      <c r="L234" s="505"/>
      <c r="M234" s="505"/>
      <c r="N234" s="505"/>
      <c r="O234" s="505"/>
      <c r="P234" s="505">
        <v>2.5</v>
      </c>
      <c r="Q234" s="505">
        <v>875</v>
      </c>
      <c r="R234" s="505">
        <v>656.25</v>
      </c>
      <c r="S234" s="505">
        <v>0</v>
      </c>
      <c r="T234" s="505"/>
      <c r="U234" s="505"/>
      <c r="V234" s="505"/>
      <c r="W234" s="492"/>
      <c r="X234" s="493"/>
      <c r="Y234" s="493"/>
      <c r="Z234" s="493"/>
      <c r="AA234" s="493"/>
    </row>
    <row r="235" spans="1:27" x14ac:dyDescent="0.2">
      <c r="A235" s="207"/>
      <c r="B235" s="518"/>
      <c r="C235" s="505"/>
      <c r="D235" s="505"/>
      <c r="E235" s="505"/>
      <c r="F235" s="505"/>
      <c r="G235" s="516"/>
      <c r="H235" s="505"/>
      <c r="I235" s="505"/>
      <c r="J235" s="505"/>
      <c r="K235" s="510"/>
      <c r="L235" s="505"/>
      <c r="M235" s="505"/>
      <c r="N235" s="505"/>
      <c r="O235" s="505"/>
      <c r="P235" s="505">
        <v>3</v>
      </c>
      <c r="Q235" s="505">
        <v>1000</v>
      </c>
      <c r="R235" s="505">
        <v>750</v>
      </c>
      <c r="S235" s="505">
        <v>0</v>
      </c>
      <c r="T235" s="505"/>
      <c r="U235" s="505"/>
      <c r="V235" s="505"/>
      <c r="W235" s="492"/>
      <c r="X235" s="493"/>
      <c r="Y235" s="493"/>
      <c r="Z235" s="493"/>
      <c r="AA235" s="493"/>
    </row>
    <row r="236" spans="1:27" x14ac:dyDescent="0.2">
      <c r="A236" s="207"/>
      <c r="B236" s="518"/>
      <c r="C236" s="505"/>
      <c r="D236" s="505"/>
      <c r="E236" s="505"/>
      <c r="F236" s="510"/>
      <c r="G236" s="516"/>
      <c r="H236" s="505"/>
      <c r="I236" s="505"/>
      <c r="J236" s="505"/>
      <c r="K236" s="510"/>
      <c r="L236" s="505"/>
      <c r="M236" s="505"/>
      <c r="N236" s="505"/>
      <c r="O236" s="505"/>
      <c r="P236" s="505">
        <v>3.5</v>
      </c>
      <c r="Q236" s="505">
        <v>1125</v>
      </c>
      <c r="R236" s="505">
        <v>843.75</v>
      </c>
      <c r="S236" s="505">
        <v>0</v>
      </c>
      <c r="T236" s="505"/>
      <c r="U236" s="505"/>
      <c r="V236" s="505"/>
      <c r="W236" s="492"/>
      <c r="X236" s="493"/>
      <c r="Y236" s="493"/>
      <c r="Z236" s="493"/>
      <c r="AA236" s="493"/>
    </row>
    <row r="237" spans="1:27" x14ac:dyDescent="0.2">
      <c r="A237" s="207"/>
      <c r="B237" s="505"/>
      <c r="C237" s="505"/>
      <c r="D237" s="505"/>
      <c r="E237" s="505"/>
      <c r="F237" s="505"/>
      <c r="G237" s="516"/>
      <c r="H237" s="505"/>
      <c r="I237" s="505"/>
      <c r="J237" s="505"/>
      <c r="K237" s="516"/>
      <c r="L237" s="505"/>
      <c r="M237" s="505"/>
      <c r="N237" s="505"/>
      <c r="O237" s="505"/>
      <c r="P237" s="505">
        <v>4</v>
      </c>
      <c r="Q237" s="505">
        <v>1250</v>
      </c>
      <c r="R237" s="505">
        <v>937.5</v>
      </c>
      <c r="S237" s="505">
        <v>0</v>
      </c>
      <c r="T237" s="505"/>
      <c r="U237" s="505"/>
      <c r="V237" s="505"/>
      <c r="W237" s="492"/>
      <c r="X237" s="493"/>
      <c r="Y237" s="493"/>
      <c r="Z237" s="493"/>
      <c r="AA237" s="493"/>
    </row>
    <row r="238" spans="1:27" s="15" customFormat="1" x14ac:dyDescent="0.2">
      <c r="A238" s="433"/>
      <c r="B238" s="520"/>
      <c r="C238" s="520"/>
      <c r="D238" s="520">
        <f>D232</f>
        <v>0.27600000000000002</v>
      </c>
      <c r="E238" s="520"/>
      <c r="F238" s="521">
        <f>F232</f>
        <v>0.23</v>
      </c>
      <c r="G238" s="522"/>
      <c r="H238" s="520">
        <f>H232</f>
        <v>0.25</v>
      </c>
      <c r="I238" s="520"/>
      <c r="J238" s="520"/>
      <c r="K238" s="523">
        <f>K232</f>
        <v>0.19</v>
      </c>
      <c r="L238" s="520">
        <v>0.18</v>
      </c>
      <c r="M238" s="520"/>
      <c r="N238" s="505"/>
      <c r="O238" s="505"/>
      <c r="P238" s="505">
        <v>4.5</v>
      </c>
      <c r="Q238" s="505">
        <v>1375</v>
      </c>
      <c r="R238" s="505">
        <v>1031.25</v>
      </c>
      <c r="S238" s="505">
        <v>0</v>
      </c>
      <c r="T238" s="505"/>
      <c r="U238" s="505"/>
      <c r="V238" s="520"/>
      <c r="W238" s="498"/>
      <c r="X238" s="499"/>
      <c r="Y238" s="499"/>
      <c r="Z238" s="499"/>
      <c r="AA238" s="499"/>
    </row>
    <row r="239" spans="1:27" x14ac:dyDescent="0.2">
      <c r="A239" s="207"/>
      <c r="B239" s="505"/>
      <c r="C239" s="505"/>
      <c r="D239" s="510">
        <f>IF(AND($G$37&gt;5,$G$37&lt;=20),D238,IF($G$37&gt;20,F238,0))</f>
        <v>0</v>
      </c>
      <c r="E239" s="505"/>
      <c r="F239" s="510"/>
      <c r="G239" s="516"/>
      <c r="H239" s="510">
        <f>IF(AND($G$37&gt;5,$G$37&lt;=20),H238,IF($G$37&gt;20,K238,0))</f>
        <v>0</v>
      </c>
      <c r="I239" s="505"/>
      <c r="J239" s="505"/>
      <c r="K239" s="516"/>
      <c r="L239" s="505"/>
      <c r="M239" s="505"/>
      <c r="N239" s="505"/>
      <c r="O239" s="505"/>
      <c r="P239" s="505">
        <v>5</v>
      </c>
      <c r="Q239" s="505">
        <v>1500</v>
      </c>
      <c r="R239" s="505">
        <v>1125</v>
      </c>
      <c r="S239" s="505">
        <v>0</v>
      </c>
      <c r="T239" s="505"/>
      <c r="U239" s="505"/>
      <c r="V239" s="505"/>
      <c r="W239" s="492"/>
      <c r="X239" s="493"/>
      <c r="Y239" s="493"/>
      <c r="Z239" s="493"/>
      <c r="AA239" s="493"/>
    </row>
    <row r="240" spans="1:27" x14ac:dyDescent="0.2">
      <c r="A240" s="207"/>
      <c r="B240" s="505"/>
      <c r="C240" s="505"/>
      <c r="D240" s="520">
        <f>IF($B$55=B222,D239,H239)</f>
        <v>0</v>
      </c>
      <c r="E240" s="505"/>
      <c r="F240" s="505"/>
      <c r="G240" s="516"/>
      <c r="H240" s="505"/>
      <c r="I240" s="505"/>
      <c r="J240" s="505"/>
      <c r="K240" s="516"/>
      <c r="L240" s="505"/>
      <c r="M240" s="505"/>
      <c r="N240" s="505"/>
      <c r="O240" s="505"/>
      <c r="P240" s="505"/>
      <c r="Q240" s="505"/>
      <c r="R240" s="505"/>
      <c r="S240" s="505"/>
      <c r="T240" s="505"/>
      <c r="U240" s="505"/>
      <c r="V240" s="505"/>
      <c r="W240" s="492"/>
      <c r="X240" s="493"/>
      <c r="Y240" s="493"/>
      <c r="Z240" s="493"/>
      <c r="AA240" s="493"/>
    </row>
    <row r="241" spans="1:27" x14ac:dyDescent="0.2">
      <c r="A241" s="207"/>
      <c r="B241" s="505"/>
      <c r="C241" s="505"/>
      <c r="D241" s="521"/>
      <c r="E241" s="505"/>
      <c r="F241" s="505"/>
      <c r="G241" s="516"/>
      <c r="H241" s="505"/>
      <c r="I241" s="505"/>
      <c r="J241" s="505"/>
      <c r="K241" s="516"/>
      <c r="L241" s="505"/>
      <c r="M241" s="505"/>
      <c r="N241" s="505"/>
      <c r="O241" s="505"/>
      <c r="P241" s="524">
        <f>G37</f>
        <v>3</v>
      </c>
      <c r="Q241" s="505"/>
      <c r="R241" s="505"/>
      <c r="S241" s="505"/>
      <c r="T241" s="505"/>
      <c r="U241" s="505"/>
      <c r="V241" s="505"/>
      <c r="W241" s="492"/>
      <c r="X241" s="493"/>
      <c r="Y241" s="493"/>
      <c r="Z241" s="493"/>
      <c r="AA241" s="493"/>
    </row>
    <row r="242" spans="1:27" x14ac:dyDescent="0.2">
      <c r="A242" s="207"/>
      <c r="B242" s="505"/>
      <c r="C242" s="505"/>
      <c r="D242" s="505"/>
      <c r="E242" s="505"/>
      <c r="F242" s="505"/>
      <c r="G242" s="516"/>
      <c r="H242" s="505"/>
      <c r="I242" s="505"/>
      <c r="J242" s="505"/>
      <c r="K242" s="516"/>
      <c r="L242" s="505"/>
      <c r="M242" s="505"/>
      <c r="N242" s="505"/>
      <c r="O242" s="505"/>
      <c r="P242" s="525">
        <f>ROUNDDOWN(P241,0)</f>
        <v>3</v>
      </c>
      <c r="Q242" s="505"/>
      <c r="R242" s="505"/>
      <c r="S242" s="505"/>
      <c r="T242" s="505"/>
      <c r="U242" s="505"/>
      <c r="V242" s="505"/>
      <c r="W242" s="492"/>
      <c r="X242" s="493"/>
      <c r="Y242" s="493"/>
      <c r="Z242" s="493"/>
      <c r="AA242" s="493"/>
    </row>
    <row r="243" spans="1:27" x14ac:dyDescent="0.2">
      <c r="A243" s="207"/>
      <c r="B243" s="505"/>
      <c r="C243" s="505"/>
      <c r="D243" s="505"/>
      <c r="E243" s="505"/>
      <c r="F243" s="505"/>
      <c r="G243" s="516"/>
      <c r="H243" s="505"/>
      <c r="I243" s="505"/>
      <c r="J243" s="505"/>
      <c r="K243" s="516"/>
      <c r="L243" s="505"/>
      <c r="M243" s="505"/>
      <c r="N243" s="520"/>
      <c r="O243" s="520"/>
      <c r="P243" s="525">
        <f>P241-P242</f>
        <v>0</v>
      </c>
      <c r="Q243" s="505"/>
      <c r="R243" s="505"/>
      <c r="S243" s="505"/>
      <c r="T243" s="520"/>
      <c r="U243" s="520"/>
      <c r="V243" s="505"/>
      <c r="W243" s="492"/>
      <c r="X243" s="493"/>
      <c r="Y243" s="493"/>
      <c r="Z243" s="493"/>
      <c r="AA243" s="493"/>
    </row>
    <row r="244" spans="1:27" x14ac:dyDescent="0.2">
      <c r="A244" s="207"/>
      <c r="B244" s="505"/>
      <c r="C244" s="505"/>
      <c r="D244" s="505"/>
      <c r="E244" s="505"/>
      <c r="F244" s="505"/>
      <c r="G244" s="516"/>
      <c r="H244" s="505"/>
      <c r="I244" s="505"/>
      <c r="J244" s="505"/>
      <c r="K244" s="516"/>
      <c r="L244" s="505"/>
      <c r="M244" s="505"/>
      <c r="N244" s="505"/>
      <c r="O244" s="505"/>
      <c r="P244" s="505">
        <f>IF(P243&gt;=0.5,P242+0.5,P242)</f>
        <v>3</v>
      </c>
      <c r="Q244" s="505"/>
      <c r="R244" s="505"/>
      <c r="S244" s="505"/>
      <c r="T244" s="505"/>
      <c r="U244" s="505"/>
      <c r="V244" s="505"/>
      <c r="W244" s="492"/>
      <c r="X244" s="493"/>
      <c r="Y244" s="493"/>
      <c r="Z244" s="493"/>
      <c r="AA244" s="493"/>
    </row>
    <row r="245" spans="1:27" x14ac:dyDescent="0.2">
      <c r="B245" s="505"/>
      <c r="C245" s="505"/>
      <c r="D245" s="505"/>
      <c r="E245" s="505"/>
      <c r="F245" s="505"/>
      <c r="G245" s="516"/>
      <c r="H245" s="505"/>
      <c r="I245" s="505"/>
      <c r="J245" s="505"/>
      <c r="K245" s="516"/>
      <c r="L245" s="505"/>
      <c r="M245" s="505"/>
      <c r="N245" s="505"/>
      <c r="O245" s="505"/>
      <c r="P245" s="520">
        <f>IF(OR(P244&gt;5,G110&lt;900),0,VLOOKUP(P244,P231:S239,IF(F213&lt;&gt;0,3,4),TRUE))</f>
        <v>0</v>
      </c>
      <c r="Q245" s="520"/>
      <c r="R245" s="520"/>
      <c r="S245" s="520"/>
      <c r="T245" s="505"/>
      <c r="U245" s="505"/>
      <c r="V245" s="506"/>
      <c r="W245" s="493"/>
      <c r="X245" s="493"/>
      <c r="Y245" s="493"/>
      <c r="Z245" s="493"/>
      <c r="AA245" s="493"/>
    </row>
    <row r="246" spans="1:27" x14ac:dyDescent="0.2">
      <c r="B246" s="505"/>
      <c r="C246" s="505"/>
      <c r="D246" s="505"/>
      <c r="E246" s="505"/>
      <c r="F246" s="505"/>
      <c r="G246" s="516"/>
      <c r="H246" s="505"/>
      <c r="I246" s="505"/>
      <c r="J246" s="505"/>
      <c r="K246" s="516"/>
      <c r="L246" s="505"/>
      <c r="M246" s="505"/>
      <c r="N246" s="505"/>
      <c r="O246" s="505"/>
      <c r="P246" s="505">
        <f>IF(P245&lt;&gt;0,P245+375,0)</f>
        <v>0</v>
      </c>
      <c r="Q246" s="505"/>
      <c r="R246" s="505"/>
      <c r="S246" s="505"/>
      <c r="T246" s="505"/>
      <c r="U246" s="505"/>
      <c r="V246" s="506"/>
      <c r="W246" s="493"/>
      <c r="X246" s="493"/>
      <c r="Y246" s="493"/>
      <c r="Z246" s="493"/>
      <c r="AA246" s="493"/>
    </row>
    <row r="247" spans="1:27" x14ac:dyDescent="0.2">
      <c r="B247" s="505"/>
      <c r="C247" s="505"/>
      <c r="D247" s="505"/>
      <c r="E247" s="505"/>
      <c r="F247" s="505"/>
      <c r="G247" s="516"/>
      <c r="H247" s="505"/>
      <c r="I247" s="505"/>
      <c r="J247" s="505"/>
      <c r="K247" s="516"/>
      <c r="L247" s="505"/>
      <c r="M247" s="505"/>
      <c r="N247" s="505"/>
      <c r="O247" s="505"/>
      <c r="P247" s="505"/>
      <c r="Q247" s="505"/>
      <c r="R247" s="505"/>
      <c r="S247" s="505"/>
      <c r="T247" s="505"/>
      <c r="U247" s="505"/>
      <c r="V247" s="506"/>
      <c r="W247" s="493"/>
      <c r="X247" s="493"/>
      <c r="Y247" s="493"/>
      <c r="Z247" s="493"/>
      <c r="AA247" s="493"/>
    </row>
    <row r="248" spans="1:27" x14ac:dyDescent="0.2">
      <c r="B248" s="506"/>
      <c r="C248" s="506"/>
      <c r="D248" s="506"/>
      <c r="E248" s="506"/>
      <c r="F248" s="506"/>
      <c r="G248" s="526"/>
      <c r="H248" s="506"/>
      <c r="I248" s="506"/>
      <c r="J248" s="506"/>
      <c r="K248" s="526"/>
      <c r="L248" s="506"/>
      <c r="M248" s="506"/>
      <c r="N248" s="505"/>
      <c r="O248" s="505"/>
      <c r="P248" s="505"/>
      <c r="Q248" s="505"/>
      <c r="R248" s="505"/>
      <c r="S248" s="505"/>
      <c r="T248" s="505"/>
      <c r="U248" s="505"/>
      <c r="V248" s="506"/>
      <c r="W248" s="493"/>
      <c r="X248" s="493"/>
      <c r="Y248" s="493"/>
      <c r="Z248" s="493"/>
      <c r="AA248" s="493"/>
    </row>
    <row r="249" spans="1:27" x14ac:dyDescent="0.2">
      <c r="B249" s="506"/>
      <c r="C249" s="506"/>
      <c r="D249" s="506"/>
      <c r="E249" s="506"/>
      <c r="F249" s="506"/>
      <c r="G249" s="526"/>
      <c r="H249" s="506"/>
      <c r="I249" s="506"/>
      <c r="J249" s="506"/>
      <c r="K249" s="526"/>
      <c r="L249" s="506"/>
      <c r="M249" s="506"/>
      <c r="N249" s="505"/>
      <c r="O249" s="505"/>
      <c r="P249" s="505"/>
      <c r="Q249" s="505"/>
      <c r="R249" s="505"/>
      <c r="S249" s="505"/>
      <c r="T249" s="505"/>
      <c r="U249" s="505"/>
      <c r="V249" s="506"/>
      <c r="W249" s="493"/>
      <c r="X249" s="493"/>
      <c r="Y249" s="493"/>
      <c r="Z249" s="493"/>
      <c r="AA249" s="493"/>
    </row>
    <row r="250" spans="1:27" x14ac:dyDescent="0.2">
      <c r="B250" s="506"/>
      <c r="C250" s="506"/>
      <c r="D250" s="506"/>
      <c r="E250" s="506"/>
      <c r="F250" s="506"/>
      <c r="G250" s="526"/>
      <c r="H250" s="506"/>
      <c r="I250" s="506"/>
      <c r="J250" s="506"/>
      <c r="K250" s="526"/>
      <c r="L250" s="506"/>
      <c r="M250" s="506"/>
      <c r="N250" s="505"/>
      <c r="O250" s="506"/>
      <c r="P250" s="527" t="s">
        <v>1252</v>
      </c>
      <c r="Q250" s="506"/>
      <c r="R250" s="506"/>
      <c r="S250" s="506"/>
      <c r="T250" s="506"/>
      <c r="U250" s="506"/>
      <c r="V250" s="506"/>
      <c r="W250" s="493"/>
      <c r="X250" s="493"/>
      <c r="Y250" s="493"/>
      <c r="Z250" s="493"/>
      <c r="AA250" s="493"/>
    </row>
    <row r="251" spans="1:27" x14ac:dyDescent="0.2">
      <c r="B251" s="506"/>
      <c r="C251" s="506"/>
      <c r="D251" s="506"/>
      <c r="E251" s="506"/>
      <c r="F251" s="506"/>
      <c r="G251" s="526"/>
      <c r="H251" s="506"/>
      <c r="I251" s="506"/>
      <c r="J251" s="506"/>
      <c r="K251" s="526"/>
      <c r="L251" s="506"/>
      <c r="M251" s="506"/>
      <c r="N251" s="505"/>
      <c r="O251" s="506"/>
      <c r="P251" s="506" t="s">
        <v>104</v>
      </c>
      <c r="Q251" s="506" t="s">
        <v>2664</v>
      </c>
      <c r="R251" s="506" t="s">
        <v>2665</v>
      </c>
      <c r="S251" s="506"/>
      <c r="T251" s="506"/>
      <c r="U251" s="506"/>
      <c r="V251" s="506"/>
      <c r="W251" s="493"/>
      <c r="X251" s="493"/>
      <c r="Y251" s="493"/>
      <c r="Z251" s="493"/>
      <c r="AA251" s="493"/>
    </row>
    <row r="252" spans="1:27" x14ac:dyDescent="0.2">
      <c r="B252" s="506"/>
      <c r="C252" s="506"/>
      <c r="D252" s="506"/>
      <c r="E252" s="506"/>
      <c r="F252" s="506"/>
      <c r="G252" s="526"/>
      <c r="H252" s="506"/>
      <c r="I252" s="506"/>
      <c r="J252" s="506"/>
      <c r="K252" s="526"/>
      <c r="L252" s="506"/>
      <c r="M252" s="506"/>
      <c r="N252" s="505"/>
      <c r="O252" s="506">
        <v>1</v>
      </c>
      <c r="P252" s="506">
        <v>500</v>
      </c>
      <c r="Q252" s="506">
        <v>800</v>
      </c>
      <c r="R252" s="506">
        <f>SUM(P252:Q252)</f>
        <v>1300</v>
      </c>
      <c r="S252" s="506"/>
      <c r="T252" s="506"/>
      <c r="U252" s="506"/>
      <c r="V252" s="506"/>
      <c r="W252" s="493"/>
      <c r="X252" s="493"/>
      <c r="Y252" s="493"/>
      <c r="Z252" s="493"/>
      <c r="AA252" s="493"/>
    </row>
    <row r="253" spans="1:27" x14ac:dyDescent="0.2">
      <c r="B253" s="506"/>
      <c r="C253" s="506"/>
      <c r="D253" s="506"/>
      <c r="E253" s="506"/>
      <c r="F253" s="506"/>
      <c r="G253" s="526"/>
      <c r="H253" s="506"/>
      <c r="I253" s="506"/>
      <c r="J253" s="506"/>
      <c r="K253" s="526"/>
      <c r="L253" s="506"/>
      <c r="M253" s="506"/>
      <c r="N253" s="506"/>
      <c r="O253" s="506">
        <v>2</v>
      </c>
      <c r="P253" s="506">
        <v>500</v>
      </c>
      <c r="Q253" s="506">
        <v>800</v>
      </c>
      <c r="R253" s="506">
        <f t="shared" ref="R253:R259" si="0">SUM(P253:Q253)</f>
        <v>1300</v>
      </c>
      <c r="S253" s="506"/>
      <c r="T253" s="506"/>
      <c r="U253" s="506"/>
      <c r="V253" s="506"/>
      <c r="W253" s="493"/>
      <c r="X253" s="493"/>
      <c r="Y253" s="493"/>
      <c r="Z253" s="493"/>
      <c r="AA253" s="493"/>
    </row>
    <row r="254" spans="1:27" x14ac:dyDescent="0.2">
      <c r="B254" s="506"/>
      <c r="C254" s="506"/>
      <c r="D254" s="506"/>
      <c r="E254" s="506"/>
      <c r="F254" s="506"/>
      <c r="G254" s="526"/>
      <c r="H254" s="506"/>
      <c r="I254" s="506"/>
      <c r="J254" s="506"/>
      <c r="K254" s="526"/>
      <c r="L254" s="506"/>
      <c r="M254" s="506"/>
      <c r="N254" s="506"/>
      <c r="O254" s="506">
        <v>3</v>
      </c>
      <c r="P254" s="506">
        <v>500</v>
      </c>
      <c r="Q254" s="506">
        <v>800</v>
      </c>
      <c r="R254" s="506">
        <f t="shared" si="0"/>
        <v>1300</v>
      </c>
      <c r="S254" s="506"/>
      <c r="T254" s="506"/>
      <c r="U254" s="506"/>
      <c r="V254" s="506"/>
      <c r="W254" s="493"/>
      <c r="X254" s="493"/>
      <c r="Y254" s="493"/>
      <c r="Z254" s="493"/>
      <c r="AA254" s="493"/>
    </row>
    <row r="255" spans="1:27" x14ac:dyDescent="0.2">
      <c r="B255" s="506"/>
      <c r="C255" s="506"/>
      <c r="D255" s="506"/>
      <c r="E255" s="506"/>
      <c r="F255" s="506"/>
      <c r="G255" s="526"/>
      <c r="H255" s="506"/>
      <c r="I255" s="506"/>
      <c r="J255" s="506"/>
      <c r="K255" s="526"/>
      <c r="L255" s="506"/>
      <c r="M255" s="506"/>
      <c r="N255" s="506"/>
      <c r="O255" s="506">
        <v>4</v>
      </c>
      <c r="P255" s="506">
        <v>500</v>
      </c>
      <c r="Q255" s="506">
        <v>800</v>
      </c>
      <c r="R255" s="506">
        <f t="shared" si="0"/>
        <v>1300</v>
      </c>
      <c r="S255" s="506"/>
      <c r="T255" s="506"/>
      <c r="U255" s="506"/>
      <c r="V255" s="506"/>
      <c r="W255" s="493"/>
      <c r="X255" s="493"/>
      <c r="Y255" s="493"/>
      <c r="Z255" s="493"/>
      <c r="AA255" s="493"/>
    </row>
    <row r="256" spans="1:27" x14ac:dyDescent="0.2">
      <c r="B256" s="506"/>
      <c r="C256" s="506"/>
      <c r="D256" s="506"/>
      <c r="E256" s="506"/>
      <c r="F256" s="506"/>
      <c r="G256" s="526"/>
      <c r="H256" s="506"/>
      <c r="I256" s="506"/>
      <c r="J256" s="506"/>
      <c r="K256" s="526"/>
      <c r="L256" s="506"/>
      <c r="M256" s="506"/>
      <c r="N256" s="506"/>
      <c r="O256" s="506">
        <v>5</v>
      </c>
      <c r="P256" s="506">
        <v>500</v>
      </c>
      <c r="Q256" s="506">
        <v>800</v>
      </c>
      <c r="R256" s="506">
        <f t="shared" si="0"/>
        <v>1300</v>
      </c>
      <c r="S256" s="506"/>
      <c r="T256" s="506"/>
      <c r="U256" s="506"/>
      <c r="V256" s="506"/>
      <c r="W256" s="493"/>
      <c r="X256" s="493"/>
      <c r="Y256" s="493"/>
      <c r="Z256" s="493"/>
      <c r="AA256" s="493"/>
    </row>
    <row r="257" spans="2:27" x14ac:dyDescent="0.2">
      <c r="B257" s="506"/>
      <c r="C257" s="506"/>
      <c r="D257" s="506"/>
      <c r="E257" s="506"/>
      <c r="F257" s="506"/>
      <c r="G257" s="526"/>
      <c r="H257" s="506"/>
      <c r="I257" s="506"/>
      <c r="J257" s="506"/>
      <c r="K257" s="526"/>
      <c r="L257" s="506"/>
      <c r="M257" s="506"/>
      <c r="N257" s="506"/>
      <c r="O257" s="506">
        <v>6</v>
      </c>
      <c r="P257" s="506">
        <v>1000</v>
      </c>
      <c r="Q257" s="506">
        <v>0</v>
      </c>
      <c r="R257" s="506">
        <f t="shared" si="0"/>
        <v>1000</v>
      </c>
      <c r="S257" s="506"/>
      <c r="T257" s="506"/>
      <c r="U257" s="506"/>
      <c r="V257" s="506"/>
      <c r="W257" s="493"/>
      <c r="X257" s="493"/>
      <c r="Y257" s="493"/>
      <c r="Z257" s="493"/>
      <c r="AA257" s="493"/>
    </row>
    <row r="258" spans="2:27" x14ac:dyDescent="0.2">
      <c r="B258" s="506"/>
      <c r="C258" s="506"/>
      <c r="D258" s="506"/>
      <c r="E258" s="506"/>
      <c r="F258" s="506"/>
      <c r="G258" s="526"/>
      <c r="H258" s="506"/>
      <c r="I258" s="506"/>
      <c r="J258" s="506"/>
      <c r="K258" s="526"/>
      <c r="L258" s="506"/>
      <c r="M258" s="506"/>
      <c r="N258" s="506"/>
      <c r="O258" s="506">
        <v>7</v>
      </c>
      <c r="P258" s="506">
        <v>1000</v>
      </c>
      <c r="Q258" s="506">
        <v>0</v>
      </c>
      <c r="R258" s="506">
        <f t="shared" si="0"/>
        <v>1000</v>
      </c>
      <c r="S258" s="506"/>
      <c r="T258" s="506"/>
      <c r="U258" s="506"/>
      <c r="V258" s="506"/>
      <c r="W258" s="493"/>
      <c r="X258" s="493"/>
      <c r="Y258" s="493"/>
      <c r="Z258" s="493"/>
      <c r="AA258" s="493"/>
    </row>
    <row r="259" spans="2:27" x14ac:dyDescent="0.2">
      <c r="B259" s="506"/>
      <c r="C259" s="506"/>
      <c r="D259" s="506"/>
      <c r="E259" s="506"/>
      <c r="F259" s="506"/>
      <c r="G259" s="526"/>
      <c r="H259" s="506"/>
      <c r="I259" s="506"/>
      <c r="J259" s="506"/>
      <c r="K259" s="526"/>
      <c r="L259" s="506"/>
      <c r="M259" s="506"/>
      <c r="N259" s="506"/>
      <c r="O259" s="506">
        <v>8</v>
      </c>
      <c r="P259" s="506">
        <v>1000</v>
      </c>
      <c r="Q259" s="506">
        <v>0</v>
      </c>
      <c r="R259" s="506">
        <f t="shared" si="0"/>
        <v>1000</v>
      </c>
      <c r="S259" s="506"/>
      <c r="T259" s="506"/>
      <c r="U259" s="506"/>
      <c r="V259" s="506"/>
      <c r="W259" s="493"/>
      <c r="X259" s="493"/>
      <c r="Y259" s="493"/>
      <c r="Z259" s="493"/>
      <c r="AA259" s="493"/>
    </row>
    <row r="260" spans="2:27" x14ac:dyDescent="0.2">
      <c r="B260" s="506"/>
      <c r="C260" s="506"/>
      <c r="D260" s="506"/>
      <c r="E260" s="506"/>
      <c r="F260" s="506"/>
      <c r="G260" s="526"/>
      <c r="H260" s="506"/>
      <c r="I260" s="506"/>
      <c r="J260" s="506"/>
      <c r="K260" s="526"/>
      <c r="L260" s="506"/>
      <c r="M260" s="506"/>
      <c r="N260" s="506"/>
      <c r="O260" s="506"/>
      <c r="P260" s="506"/>
      <c r="Q260" s="506"/>
      <c r="R260" s="506"/>
      <c r="S260" s="506"/>
      <c r="T260" s="506"/>
      <c r="U260" s="506"/>
      <c r="V260" s="506"/>
      <c r="W260" s="493"/>
      <c r="X260" s="493"/>
      <c r="Y260" s="493"/>
      <c r="Z260" s="493"/>
      <c r="AA260" s="493"/>
    </row>
    <row r="261" spans="2:27" x14ac:dyDescent="0.2">
      <c r="B261" s="506"/>
      <c r="C261" s="506"/>
      <c r="D261" s="506"/>
      <c r="E261" s="506"/>
      <c r="F261" s="506"/>
      <c r="G261" s="526"/>
      <c r="H261" s="506"/>
      <c r="I261" s="506"/>
      <c r="J261" s="506"/>
      <c r="K261" s="526"/>
      <c r="L261" s="506"/>
      <c r="M261" s="506"/>
      <c r="N261" s="506"/>
      <c r="O261" s="506"/>
      <c r="P261" s="506"/>
      <c r="Q261" s="506"/>
      <c r="R261" s="506"/>
      <c r="S261" s="506"/>
      <c r="T261" s="506"/>
      <c r="U261" s="506"/>
      <c r="V261" s="506"/>
      <c r="W261" s="493"/>
      <c r="X261" s="493"/>
      <c r="Y261" s="493"/>
      <c r="Z261" s="493"/>
      <c r="AA261" s="493"/>
    </row>
    <row r="262" spans="2:27" x14ac:dyDescent="0.2">
      <c r="B262" s="506"/>
      <c r="C262" s="506"/>
      <c r="D262" s="506"/>
      <c r="E262" s="506"/>
      <c r="F262" s="506"/>
      <c r="G262" s="526"/>
      <c r="H262" s="506"/>
      <c r="I262" s="506"/>
      <c r="J262" s="506"/>
      <c r="K262" s="526"/>
      <c r="L262" s="506"/>
      <c r="M262" s="506"/>
      <c r="N262" s="506"/>
      <c r="O262" s="506"/>
      <c r="P262" s="506"/>
      <c r="Q262" s="506"/>
      <c r="R262" s="506"/>
      <c r="S262" s="506"/>
      <c r="T262" s="506"/>
      <c r="U262" s="506"/>
      <c r="V262" s="506"/>
      <c r="W262" s="493"/>
      <c r="X262" s="493"/>
      <c r="Y262" s="493"/>
      <c r="Z262" s="493"/>
      <c r="AA262" s="493"/>
    </row>
    <row r="263" spans="2:27" x14ac:dyDescent="0.2">
      <c r="B263" s="506"/>
      <c r="C263" s="506"/>
      <c r="D263" s="506"/>
      <c r="E263" s="506"/>
      <c r="F263" s="506"/>
      <c r="G263" s="526"/>
      <c r="H263" s="506"/>
      <c r="I263" s="506"/>
      <c r="J263" s="506"/>
      <c r="K263" s="526"/>
      <c r="L263" s="506"/>
      <c r="M263" s="506"/>
      <c r="N263" s="506"/>
      <c r="O263" s="506"/>
      <c r="P263" s="506">
        <f>IF((IF(G37&lt;=5,E56*0.5*G37+G37*G56,E56*0.5*5+((G37-5)*E56)+5*G56))&gt;0.4*G88,IF(0.4*G88&gt;100000,100000,0.4*G88),IF(G37&lt;=5,E56*0.5*G37+G37*G56,E56*0.5*5+((G37-5)*E56)+5*G56))</f>
        <v>3000</v>
      </c>
      <c r="Q263" s="506"/>
      <c r="R263" s="506"/>
      <c r="S263" s="506"/>
      <c r="T263" s="506"/>
      <c r="U263" s="506"/>
      <c r="V263" s="506"/>
      <c r="W263" s="493"/>
      <c r="X263" s="493"/>
      <c r="Y263" s="493"/>
      <c r="Z263" s="493"/>
      <c r="AA263" s="493"/>
    </row>
    <row r="264" spans="2:27" x14ac:dyDescent="0.2">
      <c r="B264" s="506"/>
      <c r="C264" s="506"/>
      <c r="D264" s="506"/>
      <c r="E264" s="506"/>
      <c r="F264" s="506"/>
      <c r="G264" s="526"/>
      <c r="H264" s="506"/>
      <c r="I264" s="506"/>
      <c r="J264" s="506"/>
      <c r="K264" s="526"/>
      <c r="L264" s="506"/>
      <c r="M264" s="506"/>
      <c r="N264" s="506"/>
      <c r="O264" s="506"/>
      <c r="P264" s="506">
        <f>IF(AND($G$65&lt;&gt;"Fördertarif",C216=$G$185),IF((IF(G37&lt;=5,E56*0.5*G37+G37*G56,E56*0.5*5+(G37-5)*E56+5*G56))&gt;0.4*G88,IF(0.4*G88&gt;100000,100000,0.4*G88),IF(G37&lt;=5,E56*0.5*G37+G37*G56,E56*0.5*5+((G37-5)*E56+5*G56))))</f>
        <v>3000</v>
      </c>
      <c r="Q264" s="506"/>
      <c r="R264" s="506"/>
      <c r="S264" s="506"/>
      <c r="T264" s="506"/>
      <c r="U264" s="506"/>
      <c r="V264" s="506"/>
      <c r="W264" s="493"/>
      <c r="X264" s="493"/>
      <c r="Y264" s="493"/>
      <c r="Z264" s="493"/>
      <c r="AA264" s="493"/>
    </row>
    <row r="265" spans="2:27" x14ac:dyDescent="0.2">
      <c r="B265" s="506"/>
      <c r="C265" s="506"/>
      <c r="D265" s="506"/>
      <c r="E265" s="506"/>
      <c r="F265" s="506"/>
      <c r="G265" s="526"/>
      <c r="H265" s="506"/>
      <c r="I265" s="506"/>
      <c r="J265" s="506"/>
      <c r="K265" s="526"/>
      <c r="L265" s="506"/>
      <c r="M265" s="506"/>
      <c r="N265" s="506"/>
      <c r="O265" s="506"/>
      <c r="P265" s="506"/>
      <c r="Q265" s="506"/>
      <c r="R265" s="506"/>
      <c r="S265" s="506"/>
      <c r="T265" s="506"/>
      <c r="U265" s="506"/>
      <c r="V265" s="506"/>
      <c r="W265" s="493"/>
      <c r="X265" s="493"/>
      <c r="Y265" s="493"/>
      <c r="Z265" s="493"/>
      <c r="AA265" s="493"/>
    </row>
    <row r="266" spans="2:27" x14ac:dyDescent="0.2">
      <c r="B266" s="506"/>
      <c r="C266" s="506"/>
      <c r="D266" s="506"/>
      <c r="E266" s="506"/>
      <c r="F266" s="506"/>
      <c r="G266" s="526"/>
      <c r="H266" s="506"/>
      <c r="I266" s="506"/>
      <c r="J266" s="506"/>
      <c r="K266" s="526"/>
      <c r="L266" s="506"/>
      <c r="M266" s="506"/>
      <c r="N266" s="506"/>
      <c r="O266" s="506"/>
      <c r="P266" s="506"/>
      <c r="Q266" s="506"/>
      <c r="R266" s="506"/>
      <c r="S266" s="506"/>
      <c r="T266" s="506"/>
      <c r="U266" s="506"/>
      <c r="V266" s="506"/>
      <c r="W266" s="493"/>
      <c r="X266" s="493"/>
      <c r="Y266" s="493"/>
      <c r="Z266" s="493"/>
      <c r="AA266" s="493"/>
    </row>
    <row r="267" spans="2:27" x14ac:dyDescent="0.2">
      <c r="B267" s="506"/>
      <c r="C267" s="506"/>
      <c r="D267" s="506"/>
      <c r="E267" s="506"/>
      <c r="F267" s="506"/>
      <c r="G267" s="526"/>
      <c r="H267" s="506"/>
      <c r="I267" s="506"/>
      <c r="J267" s="506"/>
      <c r="K267" s="526"/>
      <c r="L267" s="506"/>
      <c r="M267" s="506"/>
      <c r="N267" s="506"/>
      <c r="O267" s="506"/>
      <c r="P267" s="506"/>
      <c r="Q267" s="506"/>
      <c r="R267" s="506"/>
      <c r="S267" s="506"/>
      <c r="T267" s="506"/>
      <c r="U267" s="506"/>
      <c r="V267" s="506"/>
      <c r="W267" s="493"/>
      <c r="X267" s="493"/>
      <c r="Y267" s="493"/>
      <c r="Z267" s="493"/>
      <c r="AA267" s="493"/>
    </row>
    <row r="268" spans="2:27" x14ac:dyDescent="0.2">
      <c r="B268" s="506"/>
      <c r="C268" s="506"/>
      <c r="D268" s="506"/>
      <c r="E268" s="506"/>
      <c r="F268" s="506"/>
      <c r="G268" s="526"/>
      <c r="H268" s="506"/>
      <c r="I268" s="506"/>
      <c r="J268" s="506"/>
      <c r="K268" s="526"/>
      <c r="L268" s="506"/>
      <c r="M268" s="506"/>
      <c r="N268" s="506"/>
      <c r="O268" s="506"/>
      <c r="P268" s="506"/>
      <c r="Q268" s="506"/>
      <c r="R268" s="506"/>
      <c r="S268" s="506"/>
      <c r="T268" s="506"/>
      <c r="U268" s="506"/>
      <c r="V268" s="506"/>
      <c r="W268" s="493"/>
      <c r="X268" s="493"/>
      <c r="Y268" s="493"/>
      <c r="Z268" s="493"/>
      <c r="AA268" s="493"/>
    </row>
    <row r="269" spans="2:27" x14ac:dyDescent="0.2">
      <c r="B269" s="506"/>
      <c r="C269" s="506"/>
      <c r="D269" s="506"/>
      <c r="E269" s="506"/>
      <c r="F269" s="506"/>
      <c r="G269" s="526"/>
      <c r="H269" s="506"/>
      <c r="I269" s="506"/>
      <c r="J269" s="506"/>
      <c r="K269" s="526"/>
      <c r="L269" s="506"/>
      <c r="M269" s="506"/>
      <c r="N269" s="506"/>
      <c r="O269" s="506"/>
      <c r="P269" s="506"/>
      <c r="Q269" s="506"/>
      <c r="R269" s="506"/>
      <c r="S269" s="506"/>
      <c r="T269" s="506"/>
      <c r="U269" s="506"/>
      <c r="V269" s="506"/>
      <c r="W269" s="493"/>
      <c r="X269" s="493"/>
      <c r="Y269" s="493"/>
      <c r="Z269" s="493"/>
      <c r="AA269" s="493"/>
    </row>
    <row r="270" spans="2:27" x14ac:dyDescent="0.2">
      <c r="B270" s="506"/>
      <c r="C270" s="506"/>
      <c r="D270" s="506"/>
      <c r="E270" s="506"/>
      <c r="F270" s="506"/>
      <c r="G270" s="526"/>
      <c r="H270" s="506"/>
      <c r="I270" s="506"/>
      <c r="J270" s="506"/>
      <c r="K270" s="526"/>
      <c r="L270" s="506"/>
      <c r="M270" s="506"/>
      <c r="N270" s="506"/>
      <c r="O270" s="506"/>
      <c r="P270" s="506"/>
      <c r="Q270" s="506"/>
      <c r="R270" s="506"/>
      <c r="S270" s="506"/>
      <c r="T270" s="506"/>
      <c r="U270" s="506"/>
      <c r="V270" s="506"/>
      <c r="W270" s="493"/>
      <c r="X270" s="493"/>
      <c r="Y270" s="493"/>
      <c r="Z270" s="493"/>
      <c r="AA270" s="493"/>
    </row>
    <row r="271" spans="2:27" x14ac:dyDescent="0.2">
      <c r="B271" s="506"/>
      <c r="C271" s="506"/>
      <c r="D271" s="506"/>
      <c r="E271" s="506"/>
      <c r="F271" s="506"/>
      <c r="G271" s="526"/>
      <c r="H271" s="506"/>
      <c r="I271" s="506"/>
      <c r="J271" s="506"/>
      <c r="K271" s="526"/>
      <c r="L271" s="506"/>
      <c r="M271" s="506"/>
      <c r="N271" s="506"/>
      <c r="O271" s="506"/>
      <c r="P271" s="506"/>
      <c r="Q271" s="506"/>
      <c r="R271" s="506"/>
      <c r="S271" s="506"/>
      <c r="T271" s="506"/>
      <c r="U271" s="506"/>
      <c r="V271" s="506"/>
      <c r="W271" s="493"/>
      <c r="X271" s="493"/>
      <c r="Y271" s="493"/>
      <c r="Z271" s="493"/>
      <c r="AA271" s="493"/>
    </row>
    <row r="272" spans="2:27" x14ac:dyDescent="0.2">
      <c r="B272" s="506"/>
      <c r="C272" s="506"/>
      <c r="D272" s="506"/>
      <c r="E272" s="506"/>
      <c r="F272" s="506"/>
      <c r="G272" s="526"/>
      <c r="H272" s="506"/>
      <c r="I272" s="506"/>
      <c r="J272" s="506"/>
      <c r="K272" s="526"/>
      <c r="L272" s="506"/>
      <c r="M272" s="506"/>
      <c r="N272" s="506"/>
      <c r="O272" s="506"/>
      <c r="P272" s="506"/>
      <c r="Q272" s="506"/>
      <c r="R272" s="506"/>
      <c r="S272" s="506"/>
      <c r="T272" s="506"/>
      <c r="U272" s="506"/>
      <c r="V272" s="506"/>
      <c r="W272" s="493"/>
      <c r="X272" s="493"/>
      <c r="Y272" s="493"/>
      <c r="Z272" s="493"/>
      <c r="AA272" s="493"/>
    </row>
    <row r="273" spans="2:27" x14ac:dyDescent="0.2">
      <c r="B273" s="493"/>
      <c r="C273" s="493"/>
      <c r="D273" s="493"/>
      <c r="E273" s="493"/>
      <c r="F273" s="493"/>
      <c r="G273" s="501"/>
      <c r="H273" s="493"/>
      <c r="I273" s="493"/>
      <c r="J273" s="493"/>
      <c r="K273" s="501"/>
      <c r="L273" s="493"/>
      <c r="M273" s="493"/>
      <c r="N273" s="493"/>
      <c r="O273" s="493"/>
      <c r="P273" s="493"/>
      <c r="Q273" s="493"/>
      <c r="R273" s="493"/>
      <c r="S273" s="493"/>
      <c r="T273" s="493"/>
      <c r="U273" s="493"/>
      <c r="V273" s="493"/>
      <c r="W273" s="493"/>
      <c r="X273" s="493"/>
      <c r="Y273" s="493"/>
      <c r="Z273" s="493"/>
      <c r="AA273" s="493"/>
    </row>
    <row r="274" spans="2:27" x14ac:dyDescent="0.2">
      <c r="B274" s="493"/>
      <c r="C274" s="493"/>
      <c r="D274" s="493"/>
      <c r="E274" s="493"/>
      <c r="F274" s="493"/>
      <c r="G274" s="501"/>
      <c r="H274" s="493"/>
      <c r="I274" s="493"/>
      <c r="J274" s="493"/>
      <c r="K274" s="501"/>
      <c r="L274" s="493"/>
      <c r="M274" s="493"/>
      <c r="N274" s="493"/>
      <c r="O274" s="493"/>
      <c r="P274" s="493"/>
      <c r="Q274" s="493"/>
      <c r="R274" s="493"/>
      <c r="S274" s="493"/>
      <c r="T274" s="493"/>
      <c r="U274" s="493"/>
      <c r="V274" s="493"/>
      <c r="W274" s="493"/>
      <c r="X274" s="493"/>
      <c r="Y274" s="493"/>
      <c r="Z274" s="493"/>
      <c r="AA274" s="493"/>
    </row>
    <row r="275" spans="2:27" x14ac:dyDescent="0.2">
      <c r="B275" s="493"/>
      <c r="C275" s="493"/>
      <c r="D275" s="493"/>
      <c r="E275" s="493"/>
      <c r="F275" s="493"/>
      <c r="G275" s="501"/>
      <c r="H275" s="493"/>
      <c r="I275" s="493"/>
      <c r="J275" s="493"/>
      <c r="K275" s="501"/>
      <c r="L275" s="493"/>
      <c r="M275" s="493"/>
      <c r="N275" s="493"/>
      <c r="O275" s="493"/>
      <c r="P275" s="493"/>
      <c r="Q275" s="493"/>
      <c r="R275" s="493"/>
      <c r="S275" s="493"/>
      <c r="T275" s="493"/>
      <c r="U275" s="493"/>
      <c r="V275" s="493"/>
      <c r="W275" s="493"/>
      <c r="X275" s="493"/>
      <c r="Y275" s="493"/>
      <c r="Z275" s="493"/>
      <c r="AA275" s="493"/>
    </row>
    <row r="276" spans="2:27" x14ac:dyDescent="0.2">
      <c r="B276" s="493"/>
      <c r="C276" s="493"/>
      <c r="D276" s="493"/>
      <c r="E276" s="493"/>
      <c r="F276" s="493"/>
      <c r="G276" s="501"/>
      <c r="H276" s="493"/>
      <c r="I276" s="493"/>
      <c r="J276" s="493"/>
      <c r="K276" s="501"/>
      <c r="L276" s="493"/>
      <c r="M276" s="493"/>
      <c r="N276" s="493"/>
      <c r="O276" s="493"/>
      <c r="P276" s="493"/>
      <c r="Q276" s="493"/>
      <c r="R276" s="493"/>
      <c r="S276" s="493"/>
      <c r="T276" s="493"/>
      <c r="U276" s="493"/>
      <c r="V276" s="493"/>
      <c r="W276" s="493"/>
      <c r="X276" s="493"/>
      <c r="Y276" s="493"/>
      <c r="Z276" s="493"/>
      <c r="AA276" s="493"/>
    </row>
    <row r="277" spans="2:27" x14ac:dyDescent="0.2">
      <c r="B277" s="493"/>
      <c r="C277" s="493"/>
      <c r="D277" s="493"/>
      <c r="E277" s="493"/>
      <c r="F277" s="493"/>
      <c r="G277" s="501"/>
      <c r="H277" s="493"/>
      <c r="I277" s="493"/>
      <c r="J277" s="493"/>
      <c r="K277" s="501"/>
      <c r="L277" s="493"/>
      <c r="M277" s="493"/>
      <c r="N277" s="493"/>
      <c r="O277" s="493"/>
      <c r="P277" s="493"/>
      <c r="Q277" s="493"/>
      <c r="R277" s="493"/>
      <c r="S277" s="493"/>
      <c r="T277" s="493"/>
      <c r="U277" s="493"/>
      <c r="V277" s="493"/>
      <c r="W277" s="493"/>
      <c r="X277" s="493"/>
      <c r="Y277" s="493"/>
      <c r="Z277" s="493"/>
      <c r="AA277" s="493"/>
    </row>
    <row r="278" spans="2:27" x14ac:dyDescent="0.2">
      <c r="B278" s="493"/>
      <c r="C278" s="493"/>
      <c r="D278" s="493"/>
      <c r="E278" s="493"/>
      <c r="F278" s="493"/>
      <c r="G278" s="501"/>
      <c r="H278" s="493"/>
      <c r="I278" s="493"/>
      <c r="J278" s="493"/>
      <c r="K278" s="501"/>
      <c r="L278" s="493"/>
      <c r="M278" s="493"/>
      <c r="N278" s="493"/>
      <c r="O278" s="493"/>
      <c r="P278" s="493"/>
      <c r="Q278" s="493"/>
      <c r="R278" s="493"/>
      <c r="S278" s="493"/>
      <c r="T278" s="493"/>
      <c r="U278" s="493"/>
      <c r="V278" s="493"/>
      <c r="W278" s="493"/>
      <c r="X278" s="493"/>
      <c r="Y278" s="493"/>
      <c r="Z278" s="493"/>
      <c r="AA278" s="493"/>
    </row>
    <row r="279" spans="2:27" x14ac:dyDescent="0.2">
      <c r="B279" s="493"/>
      <c r="C279" s="493"/>
      <c r="D279" s="493"/>
      <c r="E279" s="493"/>
      <c r="F279" s="493"/>
      <c r="G279" s="501"/>
      <c r="H279" s="493"/>
      <c r="I279" s="493"/>
      <c r="J279" s="493"/>
      <c r="K279" s="501"/>
      <c r="L279" s="493"/>
      <c r="M279" s="493"/>
      <c r="N279" s="493"/>
      <c r="O279" s="493"/>
      <c r="P279" s="493"/>
      <c r="Q279" s="493"/>
      <c r="R279" s="493"/>
      <c r="S279" s="493"/>
      <c r="T279" s="493"/>
      <c r="U279" s="493"/>
      <c r="V279" s="493"/>
      <c r="W279" s="493"/>
      <c r="X279" s="493"/>
      <c r="Y279" s="493"/>
      <c r="Z279" s="493"/>
      <c r="AA279" s="493"/>
    </row>
    <row r="280" spans="2:27" x14ac:dyDescent="0.2">
      <c r="B280" s="493"/>
      <c r="C280" s="493"/>
      <c r="D280" s="493"/>
      <c r="E280" s="493"/>
      <c r="F280" s="493"/>
      <c r="G280" s="501"/>
      <c r="H280" s="493"/>
      <c r="I280" s="493"/>
      <c r="J280" s="493"/>
      <c r="K280" s="501"/>
      <c r="L280" s="493"/>
      <c r="M280" s="493"/>
      <c r="N280" s="493"/>
      <c r="O280" s="493"/>
      <c r="P280" s="493"/>
      <c r="Q280" s="493"/>
      <c r="R280" s="493"/>
      <c r="S280" s="493"/>
      <c r="T280" s="493"/>
      <c r="U280" s="493"/>
      <c r="V280" s="493"/>
      <c r="W280" s="493"/>
      <c r="X280" s="493"/>
      <c r="Y280" s="493"/>
      <c r="Z280" s="493"/>
      <c r="AA280" s="493"/>
    </row>
    <row r="281" spans="2:27" x14ac:dyDescent="0.2">
      <c r="B281" s="493"/>
      <c r="C281" s="493"/>
      <c r="D281" s="493"/>
      <c r="E281" s="493"/>
      <c r="F281" s="493"/>
      <c r="G281" s="501"/>
      <c r="H281" s="493"/>
      <c r="I281" s="493"/>
      <c r="J281" s="493"/>
      <c r="K281" s="501"/>
      <c r="L281" s="493"/>
      <c r="M281" s="493"/>
      <c r="N281" s="493"/>
      <c r="O281" s="493"/>
      <c r="P281" s="493"/>
      <c r="Q281" s="493"/>
      <c r="R281" s="493"/>
      <c r="S281" s="493"/>
      <c r="T281" s="493"/>
      <c r="U281" s="493"/>
      <c r="V281" s="493"/>
      <c r="W281" s="493"/>
      <c r="X281" s="493"/>
      <c r="Y281" s="493"/>
      <c r="Z281" s="493"/>
      <c r="AA281" s="493"/>
    </row>
    <row r="282" spans="2:27" x14ac:dyDescent="0.2">
      <c r="B282" s="493"/>
      <c r="C282" s="493"/>
      <c r="D282" s="493"/>
      <c r="E282" s="493"/>
      <c r="F282" s="493"/>
      <c r="G282" s="501"/>
      <c r="H282" s="493"/>
      <c r="I282" s="493"/>
      <c r="J282" s="493"/>
      <c r="K282" s="501"/>
      <c r="L282" s="493"/>
      <c r="M282" s="493"/>
      <c r="N282" s="493"/>
      <c r="O282" s="493"/>
      <c r="P282" s="493"/>
      <c r="Q282" s="493"/>
      <c r="R282" s="493"/>
      <c r="S282" s="493"/>
      <c r="T282" s="493"/>
      <c r="U282" s="493"/>
      <c r="V282" s="493"/>
      <c r="W282" s="493"/>
      <c r="X282" s="493"/>
      <c r="Y282" s="493"/>
      <c r="Z282" s="493"/>
      <c r="AA282" s="493"/>
    </row>
    <row r="283" spans="2:27" x14ac:dyDescent="0.2">
      <c r="B283" s="493"/>
      <c r="C283" s="493"/>
      <c r="D283" s="493"/>
      <c r="E283" s="493"/>
      <c r="F283" s="493"/>
      <c r="G283" s="501"/>
      <c r="H283" s="493"/>
      <c r="I283" s="493"/>
      <c r="J283" s="493"/>
      <c r="K283" s="501"/>
      <c r="L283" s="493"/>
      <c r="M283" s="493"/>
      <c r="N283" s="493"/>
      <c r="O283" s="493"/>
      <c r="P283" s="493"/>
      <c r="Q283" s="493"/>
      <c r="R283" s="493"/>
      <c r="S283" s="493"/>
      <c r="T283" s="493"/>
      <c r="U283" s="493"/>
      <c r="V283" s="493"/>
      <c r="W283" s="493"/>
      <c r="X283" s="493"/>
      <c r="Y283" s="493"/>
      <c r="Z283" s="493"/>
      <c r="AA283" s="493"/>
    </row>
    <row r="284" spans="2:27" x14ac:dyDescent="0.2">
      <c r="B284" s="241"/>
      <c r="C284" s="241"/>
      <c r="D284" s="241"/>
      <c r="E284" s="241"/>
      <c r="F284" s="241"/>
      <c r="G284" s="435"/>
      <c r="H284" s="241"/>
      <c r="I284" s="241"/>
      <c r="J284" s="241"/>
      <c r="K284" s="435"/>
      <c r="L284" s="241"/>
      <c r="M284" s="241"/>
      <c r="N284" s="241"/>
      <c r="O284" s="241"/>
      <c r="P284" s="241"/>
      <c r="Q284" s="241"/>
      <c r="R284" s="241"/>
      <c r="S284" s="241"/>
      <c r="T284" s="241"/>
      <c r="U284" s="241"/>
      <c r="V284" s="241"/>
    </row>
    <row r="285" spans="2:27" x14ac:dyDescent="0.2">
      <c r="B285" s="241"/>
      <c r="C285" s="241"/>
      <c r="D285" s="241"/>
      <c r="E285" s="241"/>
      <c r="F285" s="241"/>
      <c r="G285" s="435"/>
      <c r="H285" s="241"/>
      <c r="I285" s="241"/>
      <c r="J285" s="241"/>
      <c r="K285" s="435"/>
      <c r="L285" s="241"/>
      <c r="M285" s="241"/>
      <c r="N285" s="241"/>
      <c r="O285" s="241"/>
      <c r="P285" s="241"/>
      <c r="Q285" s="241"/>
      <c r="R285" s="241"/>
      <c r="S285" s="241"/>
      <c r="T285" s="241"/>
      <c r="U285" s="241"/>
      <c r="V285" s="241"/>
    </row>
    <row r="286" spans="2:27" x14ac:dyDescent="0.2">
      <c r="B286" s="241"/>
      <c r="C286" s="241"/>
      <c r="D286" s="241"/>
      <c r="E286" s="241"/>
      <c r="F286" s="241"/>
      <c r="G286" s="435"/>
      <c r="H286" s="241"/>
      <c r="I286" s="241"/>
      <c r="J286" s="241"/>
      <c r="K286" s="435"/>
      <c r="L286" s="241"/>
      <c r="M286" s="241"/>
      <c r="N286" s="241"/>
      <c r="O286" s="241"/>
      <c r="P286" s="241"/>
      <c r="Q286" s="241"/>
      <c r="R286" s="241"/>
      <c r="S286" s="241"/>
      <c r="T286" s="241"/>
      <c r="U286" s="241"/>
      <c r="V286" s="241"/>
    </row>
    <row r="287" spans="2:27" x14ac:dyDescent="0.2">
      <c r="B287" s="241"/>
      <c r="C287" s="241"/>
      <c r="D287" s="241"/>
      <c r="E287" s="241"/>
      <c r="F287" s="241"/>
      <c r="G287" s="435"/>
      <c r="H287" s="241"/>
      <c r="I287" s="241"/>
      <c r="J287" s="241"/>
      <c r="K287" s="435"/>
      <c r="L287" s="241"/>
      <c r="M287" s="241"/>
      <c r="N287" s="241"/>
      <c r="O287" s="241"/>
      <c r="P287" s="241"/>
      <c r="Q287" s="241"/>
      <c r="R287" s="241"/>
      <c r="S287" s="241"/>
      <c r="T287" s="241"/>
      <c r="U287" s="241"/>
      <c r="V287" s="241"/>
    </row>
    <row r="288" spans="2:27" x14ac:dyDescent="0.2">
      <c r="B288" s="241"/>
      <c r="C288" s="241"/>
      <c r="D288" s="241"/>
      <c r="E288" s="241"/>
      <c r="F288" s="241"/>
      <c r="G288" s="435"/>
      <c r="H288" s="241"/>
      <c r="I288" s="241"/>
      <c r="J288" s="241"/>
      <c r="K288" s="435"/>
      <c r="L288" s="241"/>
      <c r="M288" s="241"/>
      <c r="N288" s="241"/>
      <c r="O288" s="241"/>
      <c r="P288" s="241"/>
      <c r="Q288" s="241"/>
      <c r="R288" s="241"/>
      <c r="S288" s="241"/>
      <c r="T288" s="241"/>
      <c r="U288" s="241"/>
      <c r="V288" s="241"/>
    </row>
    <row r="289" spans="2:22" x14ac:dyDescent="0.2">
      <c r="B289" s="241"/>
      <c r="C289" s="241"/>
      <c r="D289" s="241"/>
      <c r="E289" s="241"/>
      <c r="F289" s="241"/>
      <c r="G289" s="435"/>
      <c r="H289" s="241"/>
      <c r="I289" s="241"/>
      <c r="J289" s="241"/>
      <c r="K289" s="435"/>
      <c r="L289" s="241"/>
      <c r="M289" s="241"/>
      <c r="N289" s="241"/>
      <c r="O289" s="241"/>
      <c r="P289" s="241"/>
      <c r="Q289" s="241"/>
      <c r="R289" s="241"/>
      <c r="S289" s="241"/>
      <c r="T289" s="241"/>
      <c r="U289" s="241"/>
      <c r="V289" s="241"/>
    </row>
    <row r="290" spans="2:22" x14ac:dyDescent="0.2">
      <c r="B290" s="241"/>
      <c r="C290" s="241"/>
      <c r="D290" s="241"/>
      <c r="E290" s="241"/>
      <c r="F290" s="241"/>
      <c r="G290" s="435"/>
      <c r="H290" s="241"/>
      <c r="I290" s="241"/>
      <c r="J290" s="241"/>
      <c r="K290" s="435"/>
      <c r="L290" s="241"/>
      <c r="M290" s="241"/>
      <c r="N290" s="241"/>
      <c r="O290" s="241"/>
      <c r="P290" s="241"/>
      <c r="Q290" s="241"/>
      <c r="R290" s="241"/>
      <c r="S290" s="241"/>
      <c r="T290" s="241"/>
      <c r="U290" s="241"/>
      <c r="V290" s="241"/>
    </row>
    <row r="291" spans="2:22" x14ac:dyDescent="0.2">
      <c r="B291" s="241"/>
      <c r="C291" s="241"/>
      <c r="D291" s="241"/>
      <c r="E291" s="241"/>
      <c r="F291" s="241"/>
      <c r="G291" s="435"/>
      <c r="H291" s="241"/>
      <c r="I291" s="241"/>
      <c r="J291" s="241"/>
      <c r="K291" s="435"/>
      <c r="L291" s="241"/>
      <c r="M291" s="241"/>
      <c r="N291" s="241"/>
      <c r="O291" s="241"/>
      <c r="P291" s="241"/>
      <c r="Q291" s="241"/>
      <c r="R291" s="241"/>
      <c r="S291" s="241"/>
      <c r="T291" s="241"/>
      <c r="U291" s="241"/>
      <c r="V291" s="241"/>
    </row>
    <row r="292" spans="2:22" x14ac:dyDescent="0.2">
      <c r="B292" s="241"/>
      <c r="C292" s="241"/>
      <c r="D292" s="241"/>
      <c r="E292" s="241"/>
      <c r="F292" s="241"/>
      <c r="G292" s="435"/>
      <c r="H292" s="241"/>
      <c r="I292" s="241"/>
      <c r="J292" s="241"/>
      <c r="K292" s="435"/>
      <c r="L292" s="241"/>
      <c r="M292" s="241"/>
      <c r="N292" s="241"/>
      <c r="O292" s="241"/>
      <c r="P292" s="241"/>
      <c r="Q292" s="241"/>
      <c r="R292" s="241"/>
      <c r="S292" s="241"/>
      <c r="T292" s="241"/>
      <c r="U292" s="241"/>
      <c r="V292" s="241"/>
    </row>
    <row r="293" spans="2:22" x14ac:dyDescent="0.2">
      <c r="B293" s="241"/>
      <c r="C293" s="241"/>
      <c r="D293" s="241"/>
      <c r="E293" s="241"/>
      <c r="F293" s="241"/>
      <c r="G293" s="435"/>
      <c r="H293" s="241"/>
      <c r="I293" s="241"/>
      <c r="J293" s="241"/>
      <c r="K293" s="435"/>
      <c r="L293" s="241"/>
      <c r="M293" s="241"/>
      <c r="N293" s="241"/>
      <c r="O293" s="241"/>
      <c r="P293" s="241"/>
      <c r="Q293" s="241"/>
      <c r="R293" s="241"/>
      <c r="S293" s="241"/>
      <c r="T293" s="241"/>
      <c r="U293" s="241"/>
      <c r="V293" s="241"/>
    </row>
    <row r="294" spans="2:22" x14ac:dyDescent="0.2">
      <c r="B294" s="241"/>
      <c r="C294" s="241"/>
      <c r="D294" s="241"/>
      <c r="E294" s="241"/>
      <c r="F294" s="241"/>
      <c r="G294" s="435"/>
      <c r="H294" s="241"/>
      <c r="I294" s="241"/>
      <c r="J294" s="241"/>
      <c r="K294" s="435"/>
      <c r="L294" s="241"/>
      <c r="M294" s="241"/>
      <c r="N294" s="241"/>
      <c r="O294" s="241"/>
      <c r="P294" s="241"/>
      <c r="Q294" s="241"/>
      <c r="R294" s="241"/>
      <c r="S294" s="241"/>
      <c r="T294" s="241"/>
      <c r="U294" s="241"/>
      <c r="V294" s="241"/>
    </row>
    <row r="295" spans="2:22" x14ac:dyDescent="0.2">
      <c r="B295" s="241"/>
      <c r="C295" s="241"/>
      <c r="D295" s="241"/>
      <c r="E295" s="241"/>
      <c r="F295" s="241"/>
      <c r="G295" s="435"/>
      <c r="H295" s="241"/>
      <c r="I295" s="241"/>
      <c r="J295" s="241"/>
      <c r="K295" s="435"/>
      <c r="L295" s="241"/>
      <c r="M295" s="241"/>
      <c r="N295" s="241"/>
      <c r="O295" s="241"/>
      <c r="P295" s="241"/>
      <c r="Q295" s="241"/>
      <c r="R295" s="241"/>
      <c r="S295" s="241"/>
      <c r="T295" s="241"/>
      <c r="U295" s="241"/>
      <c r="V295" s="241"/>
    </row>
    <row r="296" spans="2:22" x14ac:dyDescent="0.2">
      <c r="B296" s="241"/>
      <c r="C296" s="241"/>
      <c r="D296" s="241"/>
      <c r="E296" s="241"/>
      <c r="F296" s="241"/>
      <c r="G296" s="435"/>
      <c r="H296" s="241"/>
      <c r="I296" s="241"/>
      <c r="J296" s="241"/>
      <c r="K296" s="435"/>
      <c r="L296" s="241"/>
      <c r="M296" s="241"/>
      <c r="N296" s="241"/>
      <c r="O296" s="241"/>
      <c r="P296" s="241"/>
      <c r="Q296" s="241"/>
      <c r="R296" s="241"/>
      <c r="S296" s="241"/>
      <c r="T296" s="241"/>
      <c r="U296" s="241"/>
      <c r="V296" s="241"/>
    </row>
    <row r="297" spans="2:22" x14ac:dyDescent="0.2">
      <c r="B297" s="241"/>
      <c r="C297" s="241"/>
      <c r="D297" s="241"/>
      <c r="E297" s="241"/>
      <c r="F297" s="241"/>
      <c r="G297" s="435"/>
      <c r="H297" s="241"/>
      <c r="I297" s="241"/>
      <c r="J297" s="241"/>
      <c r="K297" s="435"/>
      <c r="L297" s="241"/>
      <c r="M297" s="241"/>
      <c r="N297" s="241"/>
      <c r="O297" s="241"/>
      <c r="P297" s="241"/>
      <c r="Q297" s="241"/>
      <c r="R297" s="241"/>
      <c r="S297" s="241"/>
      <c r="T297" s="241"/>
      <c r="U297" s="241"/>
      <c r="V297" s="241"/>
    </row>
    <row r="298" spans="2:22" x14ac:dyDescent="0.2">
      <c r="B298" s="241"/>
      <c r="C298" s="241"/>
      <c r="D298" s="241"/>
      <c r="E298" s="241"/>
      <c r="F298" s="241"/>
      <c r="G298" s="435"/>
      <c r="H298" s="241"/>
      <c r="I298" s="241"/>
      <c r="J298" s="241"/>
      <c r="K298" s="435"/>
      <c r="L298" s="241"/>
      <c r="M298" s="241"/>
      <c r="N298" s="241"/>
      <c r="O298" s="241"/>
      <c r="P298" s="241"/>
      <c r="Q298" s="241"/>
      <c r="R298" s="241"/>
      <c r="S298" s="241"/>
      <c r="T298" s="241"/>
      <c r="U298" s="241"/>
      <c r="V298" s="241"/>
    </row>
    <row r="299" spans="2:22" x14ac:dyDescent="0.2">
      <c r="B299" s="241"/>
      <c r="C299" s="241"/>
      <c r="D299" s="241"/>
      <c r="E299" s="241"/>
      <c r="F299" s="241"/>
      <c r="G299" s="435"/>
      <c r="H299" s="241"/>
      <c r="I299" s="241"/>
      <c r="J299" s="241"/>
      <c r="K299" s="435"/>
      <c r="L299" s="241"/>
      <c r="M299" s="241"/>
      <c r="N299" s="241"/>
      <c r="O299" s="241"/>
      <c r="P299" s="241"/>
      <c r="Q299" s="241"/>
      <c r="R299" s="241"/>
      <c r="S299" s="241"/>
      <c r="T299" s="241"/>
      <c r="U299" s="241"/>
      <c r="V299" s="241"/>
    </row>
    <row r="300" spans="2:22" x14ac:dyDescent="0.2">
      <c r="B300" s="241"/>
      <c r="C300" s="241"/>
      <c r="D300" s="241"/>
      <c r="E300" s="241"/>
      <c r="F300" s="241"/>
      <c r="G300" s="435"/>
      <c r="H300" s="241"/>
      <c r="I300" s="241"/>
      <c r="J300" s="241"/>
      <c r="K300" s="435"/>
      <c r="L300" s="241"/>
      <c r="M300" s="241"/>
      <c r="N300" s="241"/>
      <c r="O300" s="241"/>
      <c r="P300" s="241"/>
      <c r="Q300" s="241"/>
      <c r="R300" s="241"/>
      <c r="S300" s="241"/>
      <c r="T300" s="241"/>
      <c r="U300" s="241"/>
      <c r="V300" s="241"/>
    </row>
    <row r="301" spans="2:22" x14ac:dyDescent="0.2">
      <c r="B301" s="241"/>
      <c r="C301" s="241"/>
      <c r="D301" s="241"/>
      <c r="E301" s="241"/>
      <c r="F301" s="241"/>
      <c r="G301" s="435"/>
      <c r="H301" s="241"/>
      <c r="I301" s="241"/>
      <c r="J301" s="241"/>
      <c r="K301" s="435"/>
      <c r="L301" s="241"/>
      <c r="M301" s="241"/>
      <c r="N301" s="241"/>
      <c r="O301" s="241"/>
      <c r="P301" s="241"/>
      <c r="Q301" s="241"/>
      <c r="R301" s="241"/>
      <c r="S301" s="241"/>
      <c r="T301" s="241"/>
      <c r="U301" s="241"/>
      <c r="V301" s="241"/>
    </row>
    <row r="302" spans="2:22" x14ac:dyDescent="0.2">
      <c r="B302" s="241"/>
      <c r="C302" s="241"/>
      <c r="D302" s="241"/>
      <c r="E302" s="241"/>
      <c r="F302" s="241"/>
      <c r="G302" s="435"/>
      <c r="H302" s="241"/>
      <c r="I302" s="241"/>
      <c r="J302" s="241"/>
      <c r="K302" s="435"/>
      <c r="L302" s="241"/>
      <c r="M302" s="241"/>
      <c r="N302" s="241"/>
      <c r="O302" s="241"/>
      <c r="P302" s="241"/>
      <c r="Q302" s="241"/>
      <c r="R302" s="241"/>
      <c r="S302" s="241"/>
      <c r="T302" s="241"/>
      <c r="U302" s="241"/>
      <c r="V302" s="241"/>
    </row>
    <row r="303" spans="2:22" x14ac:dyDescent="0.2">
      <c r="B303" s="241"/>
      <c r="C303" s="241"/>
      <c r="D303" s="241"/>
      <c r="E303" s="241"/>
      <c r="F303" s="241"/>
      <c r="G303" s="435"/>
      <c r="H303" s="241"/>
      <c r="I303" s="241"/>
      <c r="J303" s="241"/>
      <c r="K303" s="435"/>
      <c r="L303" s="241"/>
      <c r="M303" s="241"/>
      <c r="N303" s="241"/>
      <c r="O303" s="241"/>
      <c r="P303" s="241"/>
      <c r="Q303" s="241"/>
      <c r="R303" s="241"/>
      <c r="S303" s="241"/>
      <c r="T303" s="241"/>
      <c r="U303" s="241"/>
      <c r="V303" s="241"/>
    </row>
    <row r="304" spans="2:22" x14ac:dyDescent="0.2">
      <c r="B304" s="241"/>
      <c r="C304" s="241"/>
      <c r="D304" s="241"/>
      <c r="E304" s="241"/>
      <c r="F304" s="241"/>
      <c r="G304" s="435"/>
      <c r="H304" s="241"/>
      <c r="I304" s="241"/>
      <c r="J304" s="241"/>
      <c r="K304" s="435"/>
      <c r="L304" s="241"/>
      <c r="M304" s="241"/>
      <c r="N304" s="241"/>
      <c r="O304" s="241"/>
      <c r="P304" s="241"/>
      <c r="Q304" s="241"/>
      <c r="R304" s="241"/>
      <c r="S304" s="241"/>
      <c r="T304" s="241"/>
      <c r="U304" s="241"/>
      <c r="V304" s="241"/>
    </row>
    <row r="305" spans="2:22" x14ac:dyDescent="0.2">
      <c r="B305" s="241"/>
      <c r="C305" s="241"/>
      <c r="D305" s="241"/>
      <c r="E305" s="241"/>
      <c r="F305" s="241"/>
      <c r="G305" s="435"/>
      <c r="H305" s="241"/>
      <c r="I305" s="241"/>
      <c r="J305" s="241"/>
      <c r="K305" s="435"/>
      <c r="L305" s="241"/>
      <c r="M305" s="241"/>
      <c r="N305" s="241"/>
      <c r="O305" s="241"/>
      <c r="P305" s="241"/>
      <c r="Q305" s="241"/>
      <c r="R305" s="241"/>
      <c r="S305" s="241"/>
      <c r="T305" s="241"/>
      <c r="U305" s="241"/>
      <c r="V305" s="241"/>
    </row>
    <row r="306" spans="2:22" x14ac:dyDescent="0.2">
      <c r="B306" s="241"/>
      <c r="C306" s="241"/>
      <c r="D306" s="241"/>
      <c r="E306" s="241"/>
      <c r="F306" s="241"/>
      <c r="G306" s="435"/>
      <c r="H306" s="241"/>
      <c r="I306" s="241"/>
      <c r="J306" s="241"/>
      <c r="K306" s="435"/>
      <c r="L306" s="241"/>
      <c r="M306" s="241"/>
      <c r="N306" s="241"/>
      <c r="O306" s="241"/>
      <c r="P306" s="241"/>
      <c r="Q306" s="241"/>
      <c r="R306" s="241"/>
      <c r="S306" s="241"/>
      <c r="T306" s="241"/>
      <c r="U306" s="241"/>
      <c r="V306" s="241"/>
    </row>
    <row r="307" spans="2:22" x14ac:dyDescent="0.2">
      <c r="B307" s="241"/>
      <c r="C307" s="241"/>
      <c r="D307" s="241"/>
      <c r="E307" s="241"/>
      <c r="F307" s="241"/>
      <c r="G307" s="435"/>
      <c r="H307" s="241"/>
      <c r="I307" s="241"/>
      <c r="J307" s="241"/>
      <c r="K307" s="435"/>
      <c r="L307" s="241"/>
      <c r="M307" s="241"/>
      <c r="N307" s="241"/>
      <c r="O307" s="241"/>
      <c r="P307" s="241"/>
      <c r="Q307" s="241"/>
      <c r="R307" s="241"/>
      <c r="S307" s="241"/>
      <c r="T307" s="241"/>
      <c r="U307" s="241"/>
      <c r="V307" s="241"/>
    </row>
    <row r="308" spans="2:22" x14ac:dyDescent="0.2">
      <c r="B308" s="241"/>
      <c r="C308" s="241"/>
      <c r="D308" s="241"/>
      <c r="E308" s="241"/>
      <c r="F308" s="241"/>
      <c r="G308" s="435"/>
      <c r="H308" s="241"/>
      <c r="I308" s="241"/>
      <c r="J308" s="241"/>
      <c r="K308" s="435"/>
      <c r="L308" s="241"/>
      <c r="M308" s="241"/>
      <c r="N308" s="241"/>
      <c r="O308" s="241"/>
      <c r="P308" s="241"/>
      <c r="Q308" s="241"/>
      <c r="R308" s="241"/>
      <c r="S308" s="241"/>
      <c r="T308" s="241"/>
      <c r="U308" s="241"/>
      <c r="V308" s="241"/>
    </row>
  </sheetData>
  <sheetProtection password="CC61" sheet="1" objects="1" scenarios="1" selectLockedCells="1"/>
  <mergeCells count="18">
    <mergeCell ref="M21:Q21"/>
    <mergeCell ref="B125:Q125"/>
    <mergeCell ref="G67:H67"/>
    <mergeCell ref="E55:F55"/>
    <mergeCell ref="B124:L124"/>
    <mergeCell ref="B66:C66"/>
    <mergeCell ref="G65:H65"/>
    <mergeCell ref="K58:L58"/>
    <mergeCell ref="B1:E5"/>
    <mergeCell ref="A6:Q6"/>
    <mergeCell ref="C54:D54"/>
    <mergeCell ref="G25:I28"/>
    <mergeCell ref="G11:H11"/>
    <mergeCell ref="G19:I22"/>
    <mergeCell ref="E54:F54"/>
    <mergeCell ref="G54:H54"/>
    <mergeCell ref="A7:Q7"/>
    <mergeCell ref="K29:L29"/>
  </mergeCells>
  <phoneticPr fontId="2" type="noConversion"/>
  <conditionalFormatting sqref="G118:H119">
    <cfRule type="cellIs" dxfId="17" priority="6" stopIfTrue="1" operator="lessThan">
      <formula>0</formula>
    </cfRule>
    <cfRule type="cellIs" dxfId="16" priority="7" stopIfTrue="1" operator="greaterThan">
      <formula>0</formula>
    </cfRule>
  </conditionalFormatting>
  <conditionalFormatting sqref="C71:H71">
    <cfRule type="expression" dxfId="15" priority="8" stopIfTrue="1">
      <formula>$G$65&lt;&gt;"Überschusseinspeisung"</formula>
    </cfRule>
  </conditionalFormatting>
  <conditionalFormatting sqref="F67:H67">
    <cfRule type="expression" dxfId="14" priority="9" stopIfTrue="1">
      <formula>$G$65&lt;&gt;"Fördertarif"</formula>
    </cfRule>
  </conditionalFormatting>
  <conditionalFormatting sqref="F72:G72 C72:E79">
    <cfRule type="expression" dxfId="13" priority="10" stopIfTrue="1">
      <formula>$G$65="Einspeisetarif"</formula>
    </cfRule>
    <cfRule type="expression" dxfId="12" priority="11" stopIfTrue="1">
      <formula>$G$65="Fördertarif"&amp;$G$67="Einspeisetarif"</formula>
    </cfRule>
  </conditionalFormatting>
  <conditionalFormatting sqref="F73:H79">
    <cfRule type="expression" dxfId="11" priority="12" stopIfTrue="1">
      <formula>$G$65="Einspeisetarif"</formula>
    </cfRule>
    <cfRule type="expression" dxfId="10" priority="13" stopIfTrue="1">
      <formula>AND($G$65="Fördertarif",$G$67="Einspeisetarif")</formula>
    </cfRule>
  </conditionalFormatting>
  <conditionalFormatting sqref="B71">
    <cfRule type="expression" dxfId="9" priority="14" stopIfTrue="1">
      <formula>$G$65="Überschusseinspeisung"</formula>
    </cfRule>
    <cfRule type="expression" dxfId="8" priority="15" stopIfTrue="1">
      <formula>$G$65="Einspeisetarif"</formula>
    </cfRule>
  </conditionalFormatting>
  <conditionalFormatting sqref="B123:B125">
    <cfRule type="expression" dxfId="7" priority="16" stopIfTrue="1">
      <formula>$F$66="*"</formula>
    </cfRule>
  </conditionalFormatting>
  <conditionalFormatting sqref="B54">
    <cfRule type="expression" dxfId="6" priority="17" stopIfTrue="1">
      <formula>AND($G$37&gt;5,$G$65="Fördertarif")</formula>
    </cfRule>
  </conditionalFormatting>
  <conditionalFormatting sqref="B55">
    <cfRule type="expression" dxfId="5" priority="18" stopIfTrue="1">
      <formula>AND($G$37&gt;5,$G$65="Fördertarif")</formula>
    </cfRule>
  </conditionalFormatting>
  <conditionalFormatting sqref="B56">
    <cfRule type="expression" dxfId="4" priority="5" stopIfTrue="1">
      <formula>AND($G$37&gt;5,$G$65="Fördertarif")</formula>
    </cfRule>
  </conditionalFormatting>
  <conditionalFormatting sqref="B57">
    <cfRule type="expression" dxfId="3" priority="2" stopIfTrue="1">
      <formula>"$G$65=""Fördertarif"""</formula>
    </cfRule>
    <cfRule type="expression" dxfId="2" priority="4" stopIfTrue="1">
      <formula>AND($G$37&gt;5,$G$65="Fördertarif")</formula>
    </cfRule>
  </conditionalFormatting>
  <conditionalFormatting sqref="B66:C66">
    <cfRule type="expression" dxfId="1" priority="21" stopIfTrue="1">
      <formula>AND(OR($G$185="B"),OR($G$65="Einspeisetarif",$G$65="Überschusseinspeisung"))</formula>
    </cfRule>
  </conditionalFormatting>
  <conditionalFormatting sqref="D66">
    <cfRule type="expression" dxfId="0" priority="22" stopIfTrue="1">
      <formula>AND(OR($G$185="B"),OR($G$65="Einspeisetarif",$G$65="Überschusseinspeisung"))</formula>
    </cfRule>
  </conditionalFormatting>
  <dataValidations count="7">
    <dataValidation type="list" allowBlank="1" showInputMessage="1" showErrorMessage="1" sqref="G65:H65">
      <formula1>$B$168:$B$170</formula1>
    </dataValidation>
    <dataValidation type="list" allowBlank="1" showInputMessage="1" showErrorMessage="1" sqref="G23">
      <formula1>$H$168:$H$180</formula1>
    </dataValidation>
    <dataValidation type="list" allowBlank="1" showInputMessage="1" showErrorMessage="1" sqref="G29:G32">
      <formula1>$F$168:$F$174</formula1>
    </dataValidation>
    <dataValidation type="list" allowBlank="1" showInputMessage="1" showErrorMessage="1" sqref="G67:H67">
      <formula1>$B$199:$B$200</formula1>
    </dataValidation>
    <dataValidation type="list" allowBlank="1" showInputMessage="1" showErrorMessage="1" sqref="D66">
      <formula1>$B$202:$B$203</formula1>
    </dataValidation>
    <dataValidation type="list" allowBlank="1" showInputMessage="1" showErrorMessage="1" sqref="B55">
      <formula1>$B$222:$B$223</formula1>
    </dataValidation>
    <dataValidation type="list" allowBlank="1" showInputMessage="1" showErrorMessage="1" sqref="B57">
      <formula1>$B$195:$B$196</formula1>
    </dataValidation>
  </dataValidations>
  <hyperlinks>
    <hyperlink ref="B124" r:id="rId1"/>
  </hyperlinks>
  <printOptions horizontalCentered="1"/>
  <pageMargins left="0.39370078740157483" right="0.39370078740157483" top="0.39370078740157483" bottom="0.78740157480314965" header="0.39370078740157483" footer="0.39370078740157483"/>
  <pageSetup paperSize="9" scale="50" orientation="portrait" r:id="rId2"/>
  <headerFooter alignWithMargins="0">
    <oddFooter>&amp;L&amp;12&amp;D&amp;R&amp;12Seite &amp;P von &amp;N</oddFooter>
  </headerFooter>
  <cellWatches>
    <cellWatch r="B180"/>
  </cellWatch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 enableFormatConditionsCalculation="0">
    <tabColor indexed="22"/>
  </sheetPr>
  <dimension ref="B4:Z52"/>
  <sheetViews>
    <sheetView showRowColHeaders="0" zoomScale="75" zoomScaleNormal="75" workbookViewId="0">
      <selection activeCell="H51" sqref="H51"/>
    </sheetView>
  </sheetViews>
  <sheetFormatPr baseColWidth="10" defaultRowHeight="12.75" x14ac:dyDescent="0.2"/>
  <cols>
    <col min="1" max="1" width="3.5703125" style="1" customWidth="1"/>
    <col min="2" max="2" width="10.28515625" style="1" bestFit="1" customWidth="1"/>
    <col min="3" max="3" width="4.28515625" style="1" customWidth="1"/>
    <col min="4" max="5" width="7" style="1" bestFit="1" customWidth="1"/>
    <col min="6" max="6" width="8.7109375" style="1" bestFit="1" customWidth="1"/>
    <col min="7" max="9" width="7" style="1" bestFit="1" customWidth="1"/>
    <col min="10" max="10" width="7" style="1" customWidth="1"/>
    <col min="11" max="16" width="7" style="1" bestFit="1" customWidth="1"/>
    <col min="17" max="17" width="4.5703125" style="1" bestFit="1" customWidth="1"/>
    <col min="18" max="18" width="8.7109375" style="1" bestFit="1" customWidth="1"/>
    <col min="19" max="19" width="7.42578125" style="1" bestFit="1" customWidth="1"/>
    <col min="20" max="25" width="11.42578125" style="1"/>
    <col min="26" max="26" width="2.85546875" style="1" customWidth="1"/>
    <col min="27" max="16384" width="11.42578125" style="1"/>
  </cols>
  <sheetData>
    <row r="4" spans="2:26" ht="18" customHeight="1" x14ac:dyDescent="0.2"/>
    <row r="5" spans="2:26" ht="13.5" thickBot="1" x14ac:dyDescent="0.25">
      <c r="B5" s="351"/>
      <c r="C5" s="352"/>
      <c r="D5" s="414" t="s">
        <v>2403</v>
      </c>
      <c r="E5" s="415"/>
      <c r="F5" s="415"/>
      <c r="G5" s="415"/>
      <c r="H5" s="415"/>
      <c r="I5" s="415"/>
      <c r="J5" s="414" t="s">
        <v>2128</v>
      </c>
      <c r="K5" s="415"/>
      <c r="L5" s="415"/>
      <c r="M5" s="415"/>
      <c r="N5" s="415"/>
      <c r="O5" s="415"/>
      <c r="P5" s="414" t="s">
        <v>2404</v>
      </c>
      <c r="Q5" s="352"/>
      <c r="R5" s="352"/>
      <c r="S5" s="414" t="s">
        <v>2129</v>
      </c>
      <c r="T5" s="352"/>
      <c r="U5" s="352"/>
      <c r="V5" s="352"/>
      <c r="W5" s="352"/>
      <c r="X5" s="352"/>
      <c r="Y5" s="353"/>
      <c r="Z5" s="6"/>
    </row>
    <row r="6" spans="2:26" ht="13.5" thickBot="1" x14ac:dyDescent="0.25">
      <c r="B6" s="354"/>
      <c r="C6" s="3"/>
      <c r="D6" s="4">
        <v>-90</v>
      </c>
      <c r="E6" s="4">
        <v>-75</v>
      </c>
      <c r="F6" s="4">
        <v>-60</v>
      </c>
      <c r="G6" s="4">
        <v>-45</v>
      </c>
      <c r="H6" s="4">
        <v>-30</v>
      </c>
      <c r="I6" s="4">
        <v>-15</v>
      </c>
      <c r="J6" s="4">
        <v>0</v>
      </c>
      <c r="K6" s="4">
        <v>15</v>
      </c>
      <c r="L6" s="4">
        <v>30</v>
      </c>
      <c r="M6" s="4">
        <v>45</v>
      </c>
      <c r="N6" s="4">
        <v>60</v>
      </c>
      <c r="O6" s="4">
        <v>75</v>
      </c>
      <c r="P6" s="5">
        <v>90</v>
      </c>
      <c r="Q6" s="6"/>
      <c r="R6" s="6"/>
      <c r="S6" s="58">
        <v>55</v>
      </c>
      <c r="T6" s="6"/>
      <c r="U6" s="6"/>
      <c r="V6" s="6"/>
      <c r="W6" s="6"/>
      <c r="X6" s="6"/>
      <c r="Y6" s="355"/>
      <c r="Z6" s="6"/>
    </row>
    <row r="7" spans="2:26" ht="13.5" thickBot="1" x14ac:dyDescent="0.25">
      <c r="B7" s="354"/>
      <c r="C7" s="7"/>
      <c r="D7" s="8">
        <v>1</v>
      </c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9">
        <v>13</v>
      </c>
      <c r="Q7" s="6"/>
      <c r="R7" s="6"/>
      <c r="S7" s="59">
        <v>65</v>
      </c>
      <c r="T7" s="6"/>
      <c r="U7" s="6"/>
      <c r="V7" s="6"/>
      <c r="W7" s="6"/>
      <c r="X7" s="10"/>
      <c r="Y7" s="355"/>
      <c r="Z7" s="6"/>
    </row>
    <row r="8" spans="2:26" ht="13.5" thickBot="1" x14ac:dyDescent="0.25">
      <c r="B8" s="354"/>
      <c r="C8" s="11">
        <v>0</v>
      </c>
      <c r="D8" s="12">
        <v>85</v>
      </c>
      <c r="E8" s="12">
        <v>85</v>
      </c>
      <c r="F8" s="12">
        <v>85</v>
      </c>
      <c r="G8" s="12">
        <v>85</v>
      </c>
      <c r="H8" s="12">
        <v>85</v>
      </c>
      <c r="I8" s="12">
        <v>85</v>
      </c>
      <c r="J8" s="12">
        <v>85</v>
      </c>
      <c r="K8" s="12">
        <v>85</v>
      </c>
      <c r="L8" s="12">
        <v>85</v>
      </c>
      <c r="M8" s="12">
        <v>85</v>
      </c>
      <c r="N8" s="12">
        <v>85</v>
      </c>
      <c r="O8" s="12">
        <v>85</v>
      </c>
      <c r="P8" s="13">
        <v>85</v>
      </c>
      <c r="Q8" s="6"/>
      <c r="R8" s="6"/>
      <c r="S8" s="60">
        <v>75</v>
      </c>
      <c r="T8" s="6"/>
      <c r="U8" s="6"/>
      <c r="V8" s="6"/>
      <c r="W8" s="6"/>
      <c r="X8" s="6"/>
      <c r="Y8" s="355"/>
      <c r="Z8" s="6"/>
    </row>
    <row r="9" spans="2:26" ht="13.5" thickBot="1" x14ac:dyDescent="0.25">
      <c r="B9" s="354"/>
      <c r="C9" s="11">
        <v>15</v>
      </c>
      <c r="D9" s="12">
        <v>85</v>
      </c>
      <c r="E9" s="12">
        <v>85</v>
      </c>
      <c r="F9" s="12">
        <v>85</v>
      </c>
      <c r="G9" s="14">
        <v>95</v>
      </c>
      <c r="H9" s="14">
        <v>95</v>
      </c>
      <c r="I9" s="14">
        <v>95</v>
      </c>
      <c r="J9" s="14">
        <v>95</v>
      </c>
      <c r="K9" s="14">
        <v>95</v>
      </c>
      <c r="L9" s="14">
        <v>95</v>
      </c>
      <c r="M9" s="14">
        <v>95</v>
      </c>
      <c r="N9" s="12">
        <v>85</v>
      </c>
      <c r="O9" s="12">
        <v>85</v>
      </c>
      <c r="P9" s="13">
        <v>85</v>
      </c>
      <c r="Q9" s="6"/>
      <c r="R9" s="6"/>
      <c r="S9" s="61">
        <v>85</v>
      </c>
      <c r="T9" s="6"/>
      <c r="U9" s="6"/>
      <c r="V9" s="6"/>
      <c r="W9" s="6"/>
      <c r="X9" s="6" t="s">
        <v>2191</v>
      </c>
      <c r="Y9" s="355"/>
      <c r="Z9" s="6"/>
    </row>
    <row r="10" spans="2:26" ht="13.5" thickBot="1" x14ac:dyDescent="0.25">
      <c r="B10" s="416" t="s">
        <v>2127</v>
      </c>
      <c r="C10" s="11">
        <v>30</v>
      </c>
      <c r="D10" s="12">
        <v>85</v>
      </c>
      <c r="E10" s="12">
        <v>85</v>
      </c>
      <c r="F10" s="12">
        <v>85</v>
      </c>
      <c r="G10" s="14">
        <v>95</v>
      </c>
      <c r="H10" s="14">
        <v>95</v>
      </c>
      <c r="I10" s="14">
        <v>95</v>
      </c>
      <c r="J10" s="16">
        <v>100</v>
      </c>
      <c r="K10" s="14">
        <v>95</v>
      </c>
      <c r="L10" s="14">
        <v>95</v>
      </c>
      <c r="M10" s="14">
        <v>95</v>
      </c>
      <c r="N10" s="12">
        <v>85</v>
      </c>
      <c r="O10" s="12">
        <v>85</v>
      </c>
      <c r="P10" s="13">
        <v>85</v>
      </c>
      <c r="Q10" s="6"/>
      <c r="R10" s="6"/>
      <c r="S10" s="62">
        <v>95</v>
      </c>
      <c r="T10" s="6"/>
      <c r="U10" s="6"/>
      <c r="V10" s="6"/>
      <c r="W10" s="6"/>
      <c r="X10" s="6"/>
      <c r="Y10" s="355"/>
      <c r="Z10" s="6"/>
    </row>
    <row r="11" spans="2:26" ht="13.5" thickBot="1" x14ac:dyDescent="0.25">
      <c r="B11" s="354"/>
      <c r="C11" s="11">
        <v>45</v>
      </c>
      <c r="D11" s="17">
        <v>75</v>
      </c>
      <c r="E11" s="12">
        <v>85</v>
      </c>
      <c r="F11" s="12">
        <v>85</v>
      </c>
      <c r="G11" s="12">
        <v>85</v>
      </c>
      <c r="H11" s="14">
        <v>95</v>
      </c>
      <c r="I11" s="14">
        <v>95</v>
      </c>
      <c r="J11" s="14">
        <v>95</v>
      </c>
      <c r="K11" s="14">
        <v>95</v>
      </c>
      <c r="L11" s="14">
        <v>95</v>
      </c>
      <c r="M11" s="12">
        <v>85</v>
      </c>
      <c r="N11" s="12">
        <v>85</v>
      </c>
      <c r="O11" s="12">
        <v>85</v>
      </c>
      <c r="P11" s="18">
        <v>75</v>
      </c>
      <c r="Q11" s="6"/>
      <c r="R11" s="6"/>
      <c r="S11" s="19">
        <v>100</v>
      </c>
      <c r="T11" s="6"/>
      <c r="U11" s="6"/>
      <c r="V11" s="6"/>
      <c r="W11" s="6"/>
      <c r="X11" s="6"/>
      <c r="Y11" s="355"/>
      <c r="Z11" s="6"/>
    </row>
    <row r="12" spans="2:26" x14ac:dyDescent="0.2">
      <c r="B12" s="354"/>
      <c r="C12" s="11">
        <v>60</v>
      </c>
      <c r="D12" s="17">
        <v>75</v>
      </c>
      <c r="E12" s="17">
        <v>75</v>
      </c>
      <c r="F12" s="17">
        <v>75</v>
      </c>
      <c r="G12" s="12">
        <v>85</v>
      </c>
      <c r="H12" s="12">
        <v>85</v>
      </c>
      <c r="I12" s="12">
        <v>85</v>
      </c>
      <c r="J12" s="12">
        <v>85</v>
      </c>
      <c r="K12" s="12">
        <v>85</v>
      </c>
      <c r="L12" s="12">
        <v>85</v>
      </c>
      <c r="M12" s="12">
        <v>85</v>
      </c>
      <c r="N12" s="17">
        <v>75</v>
      </c>
      <c r="O12" s="17">
        <v>75</v>
      </c>
      <c r="P12" s="18">
        <v>75</v>
      </c>
      <c r="Q12" s="6"/>
      <c r="R12" s="6"/>
      <c r="S12" s="20"/>
      <c r="T12" s="6"/>
      <c r="U12" s="6"/>
      <c r="V12" s="6"/>
      <c r="W12" s="6"/>
      <c r="X12" s="6"/>
      <c r="Y12" s="355"/>
      <c r="Z12" s="6"/>
    </row>
    <row r="13" spans="2:26" x14ac:dyDescent="0.2">
      <c r="B13" s="354"/>
      <c r="C13" s="11">
        <v>75</v>
      </c>
      <c r="D13" s="21">
        <v>65</v>
      </c>
      <c r="E13" s="21">
        <v>65</v>
      </c>
      <c r="F13" s="17">
        <v>75</v>
      </c>
      <c r="G13" s="17">
        <v>75</v>
      </c>
      <c r="H13" s="17">
        <v>75</v>
      </c>
      <c r="I13" s="17">
        <v>75</v>
      </c>
      <c r="J13" s="17">
        <v>75</v>
      </c>
      <c r="K13" s="17">
        <v>75</v>
      </c>
      <c r="L13" s="17">
        <v>75</v>
      </c>
      <c r="M13" s="17">
        <v>75</v>
      </c>
      <c r="N13" s="17">
        <v>75</v>
      </c>
      <c r="O13" s="21">
        <v>65</v>
      </c>
      <c r="P13" s="22">
        <v>65</v>
      </c>
      <c r="Q13" s="6"/>
      <c r="R13" s="6"/>
      <c r="S13" s="23"/>
      <c r="T13" s="6"/>
      <c r="U13" s="6"/>
      <c r="V13" s="6"/>
      <c r="W13" s="6"/>
      <c r="X13" s="6"/>
      <c r="Y13" s="355"/>
      <c r="Z13" s="6"/>
    </row>
    <row r="14" spans="2:26" ht="13.5" thickBot="1" x14ac:dyDescent="0.25">
      <c r="B14" s="354"/>
      <c r="C14" s="24">
        <v>90</v>
      </c>
      <c r="D14" s="25">
        <v>55</v>
      </c>
      <c r="E14" s="25">
        <v>55</v>
      </c>
      <c r="F14" s="26">
        <v>65</v>
      </c>
      <c r="G14" s="26">
        <v>65</v>
      </c>
      <c r="H14" s="26">
        <v>65</v>
      </c>
      <c r="I14" s="26">
        <v>65</v>
      </c>
      <c r="J14" s="26">
        <v>65</v>
      </c>
      <c r="K14" s="26">
        <v>65</v>
      </c>
      <c r="L14" s="26">
        <v>65</v>
      </c>
      <c r="M14" s="26">
        <v>65</v>
      </c>
      <c r="N14" s="26">
        <v>65</v>
      </c>
      <c r="O14" s="25">
        <v>55</v>
      </c>
      <c r="P14" s="27">
        <v>55</v>
      </c>
      <c r="Q14" s="6"/>
      <c r="R14" s="6"/>
      <c r="S14" s="20"/>
      <c r="T14" s="6"/>
      <c r="U14" s="6"/>
      <c r="V14" s="6"/>
      <c r="W14" s="6"/>
      <c r="X14" s="6"/>
      <c r="Y14" s="355"/>
      <c r="Z14" s="6"/>
    </row>
    <row r="15" spans="2:26" x14ac:dyDescent="0.2">
      <c r="B15" s="354"/>
      <c r="C15" s="6" t="s">
        <v>2405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20"/>
      <c r="T15" s="6"/>
      <c r="U15" s="6"/>
      <c r="V15" s="6"/>
      <c r="W15" s="6"/>
      <c r="X15" s="6"/>
      <c r="Y15" s="355"/>
      <c r="Z15" s="6"/>
    </row>
    <row r="16" spans="2:26" ht="13.5" thickBot="1" x14ac:dyDescent="0.25">
      <c r="B16" s="35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20"/>
      <c r="T16" s="6"/>
      <c r="U16" s="6"/>
      <c r="V16" s="6"/>
      <c r="W16" s="6"/>
      <c r="X16" s="6"/>
      <c r="Y16" s="355"/>
      <c r="Z16" s="6"/>
    </row>
    <row r="17" spans="2:26" ht="13.5" thickBot="1" x14ac:dyDescent="0.25">
      <c r="B17" s="354"/>
      <c r="C17" s="122" t="s">
        <v>2406</v>
      </c>
      <c r="D17" s="6"/>
      <c r="E17" s="6"/>
      <c r="F17" s="6"/>
      <c r="G17" s="6"/>
      <c r="H17" s="6"/>
      <c r="I17" s="53">
        <f>Eingabe!G15</f>
        <v>1084</v>
      </c>
      <c r="J17" s="54" t="s">
        <v>98</v>
      </c>
      <c r="K17" s="55"/>
      <c r="L17" s="417">
        <v>0.01</v>
      </c>
      <c r="M17" s="6">
        <f>I17/85</f>
        <v>12.752941176470589</v>
      </c>
      <c r="N17" s="6"/>
      <c r="O17" s="6"/>
      <c r="P17" s="6"/>
      <c r="Q17" s="6"/>
      <c r="R17" s="6"/>
      <c r="S17" s="20"/>
      <c r="T17" s="6"/>
      <c r="U17" s="6"/>
      <c r="V17" s="6"/>
      <c r="W17" s="6"/>
      <c r="X17" s="6"/>
      <c r="Y17" s="355"/>
      <c r="Z17" s="6"/>
    </row>
    <row r="18" spans="2:26" x14ac:dyDescent="0.2">
      <c r="B18" s="354"/>
      <c r="C18" s="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6"/>
      <c r="R18" s="6"/>
      <c r="S18" s="6"/>
      <c r="T18" s="6"/>
      <c r="U18" s="6"/>
      <c r="V18" s="6"/>
      <c r="W18" s="6"/>
      <c r="X18" s="6"/>
      <c r="Y18" s="355"/>
      <c r="Z18" s="6"/>
    </row>
    <row r="19" spans="2:26" x14ac:dyDescent="0.2">
      <c r="B19" s="354"/>
      <c r="C19" s="6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6"/>
      <c r="R19" s="6"/>
      <c r="S19" s="6"/>
      <c r="T19" s="6"/>
      <c r="U19" s="6"/>
      <c r="V19" s="6"/>
      <c r="W19" s="6"/>
      <c r="X19" s="6"/>
      <c r="Y19" s="355"/>
      <c r="Z19" s="6"/>
    </row>
    <row r="20" spans="2:26" x14ac:dyDescent="0.2">
      <c r="B20" s="354"/>
      <c r="C20" s="2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355"/>
      <c r="Z20" s="6"/>
    </row>
    <row r="21" spans="2:26" ht="13.5" thickBot="1" x14ac:dyDescent="0.25">
      <c r="B21" s="354"/>
      <c r="C21" s="6"/>
      <c r="D21" s="118" t="s">
        <v>2403</v>
      </c>
      <c r="E21" s="23"/>
      <c r="F21" s="23"/>
      <c r="G21" s="23"/>
      <c r="H21" s="23"/>
      <c r="I21" s="23"/>
      <c r="J21" s="118" t="s">
        <v>2128</v>
      </c>
      <c r="K21" s="23"/>
      <c r="L21" s="23"/>
      <c r="M21" s="23"/>
      <c r="N21" s="23"/>
      <c r="O21" s="23"/>
      <c r="P21" s="118" t="s">
        <v>2404</v>
      </c>
      <c r="Q21" s="6"/>
      <c r="R21" s="6"/>
      <c r="S21" s="6"/>
      <c r="T21" s="6"/>
      <c r="U21" s="6"/>
      <c r="V21" s="6"/>
      <c r="W21" s="6"/>
      <c r="X21" s="6"/>
      <c r="Y21" s="355"/>
      <c r="Z21" s="6"/>
    </row>
    <row r="22" spans="2:26" x14ac:dyDescent="0.2">
      <c r="B22" s="354"/>
      <c r="C22" s="3"/>
      <c r="D22" s="4">
        <v>-90</v>
      </c>
      <c r="E22" s="4">
        <v>-75</v>
      </c>
      <c r="F22" s="4">
        <v>-60</v>
      </c>
      <c r="G22" s="4">
        <v>-45</v>
      </c>
      <c r="H22" s="4">
        <v>-30</v>
      </c>
      <c r="I22" s="4">
        <v>-15</v>
      </c>
      <c r="J22" s="4">
        <v>0</v>
      </c>
      <c r="K22" s="4">
        <v>15</v>
      </c>
      <c r="L22" s="4">
        <v>30</v>
      </c>
      <c r="M22" s="4">
        <v>45</v>
      </c>
      <c r="N22" s="4">
        <v>60</v>
      </c>
      <c r="O22" s="4">
        <v>75</v>
      </c>
      <c r="P22" s="5">
        <v>90</v>
      </c>
      <c r="Q22" s="6"/>
      <c r="R22" s="6"/>
      <c r="S22" s="6"/>
      <c r="T22" s="6"/>
      <c r="U22" s="6"/>
      <c r="V22" s="6"/>
      <c r="W22" s="6"/>
      <c r="X22" s="6"/>
      <c r="Y22" s="355"/>
      <c r="Z22" s="6"/>
    </row>
    <row r="23" spans="2:26" x14ac:dyDescent="0.2">
      <c r="B23" s="354"/>
      <c r="C23" s="7"/>
      <c r="D23" s="8">
        <v>1</v>
      </c>
      <c r="E23" s="8">
        <v>2</v>
      </c>
      <c r="F23" s="8">
        <v>3</v>
      </c>
      <c r="G23" s="8">
        <v>4</v>
      </c>
      <c r="H23" s="8">
        <v>5</v>
      </c>
      <c r="I23" s="8">
        <v>6</v>
      </c>
      <c r="J23" s="8">
        <v>7</v>
      </c>
      <c r="K23" s="8">
        <v>8</v>
      </c>
      <c r="L23" s="8">
        <v>9</v>
      </c>
      <c r="M23" s="8">
        <v>10</v>
      </c>
      <c r="N23" s="8">
        <v>11</v>
      </c>
      <c r="O23" s="8">
        <v>12</v>
      </c>
      <c r="P23" s="9">
        <v>13</v>
      </c>
      <c r="Q23" s="6"/>
      <c r="R23" s="6"/>
      <c r="S23" s="6"/>
      <c r="T23" s="6"/>
      <c r="U23" s="6"/>
      <c r="V23" s="6"/>
      <c r="W23" s="6"/>
      <c r="X23" s="6"/>
      <c r="Y23" s="355"/>
      <c r="Z23" s="6"/>
    </row>
    <row r="24" spans="2:26" x14ac:dyDescent="0.2">
      <c r="B24" s="354"/>
      <c r="C24" s="11">
        <v>0</v>
      </c>
      <c r="D24" s="30">
        <f t="shared" ref="D24:P24" si="0">$M$17*D8</f>
        <v>1084</v>
      </c>
      <c r="E24" s="30">
        <f t="shared" si="0"/>
        <v>1084</v>
      </c>
      <c r="F24" s="30">
        <f t="shared" si="0"/>
        <v>1084</v>
      </c>
      <c r="G24" s="30">
        <f t="shared" si="0"/>
        <v>1084</v>
      </c>
      <c r="H24" s="30">
        <f t="shared" si="0"/>
        <v>1084</v>
      </c>
      <c r="I24" s="30">
        <f t="shared" si="0"/>
        <v>1084</v>
      </c>
      <c r="J24" s="30">
        <f t="shared" si="0"/>
        <v>1084</v>
      </c>
      <c r="K24" s="30">
        <f t="shared" si="0"/>
        <v>1084</v>
      </c>
      <c r="L24" s="30">
        <f t="shared" si="0"/>
        <v>1084</v>
      </c>
      <c r="M24" s="30">
        <f t="shared" si="0"/>
        <v>1084</v>
      </c>
      <c r="N24" s="30">
        <f t="shared" si="0"/>
        <v>1084</v>
      </c>
      <c r="O24" s="30">
        <f t="shared" si="0"/>
        <v>1084</v>
      </c>
      <c r="P24" s="31">
        <f t="shared" si="0"/>
        <v>1084</v>
      </c>
      <c r="Q24" s="6"/>
      <c r="R24" s="6"/>
      <c r="S24" s="6"/>
      <c r="T24" s="6"/>
      <c r="U24" s="6"/>
      <c r="V24" s="6"/>
      <c r="W24" s="6"/>
      <c r="X24" s="6"/>
      <c r="Y24" s="355"/>
      <c r="Z24" s="6"/>
    </row>
    <row r="25" spans="2:26" x14ac:dyDescent="0.2">
      <c r="B25" s="354"/>
      <c r="C25" s="11">
        <v>15</v>
      </c>
      <c r="D25" s="30">
        <f t="shared" ref="D25:P25" si="1">$M$17*D9</f>
        <v>1084</v>
      </c>
      <c r="E25" s="30">
        <f t="shared" si="1"/>
        <v>1084</v>
      </c>
      <c r="F25" s="30">
        <f t="shared" si="1"/>
        <v>1084</v>
      </c>
      <c r="G25" s="32">
        <f t="shared" si="1"/>
        <v>1211.5294117647059</v>
      </c>
      <c r="H25" s="32">
        <f t="shared" si="1"/>
        <v>1211.5294117647059</v>
      </c>
      <c r="I25" s="32">
        <f t="shared" si="1"/>
        <v>1211.5294117647059</v>
      </c>
      <c r="J25" s="32">
        <f t="shared" si="1"/>
        <v>1211.5294117647059</v>
      </c>
      <c r="K25" s="32">
        <f t="shared" si="1"/>
        <v>1211.5294117647059</v>
      </c>
      <c r="L25" s="32">
        <f t="shared" si="1"/>
        <v>1211.5294117647059</v>
      </c>
      <c r="M25" s="32">
        <f t="shared" si="1"/>
        <v>1211.5294117647059</v>
      </c>
      <c r="N25" s="30">
        <f t="shared" si="1"/>
        <v>1084</v>
      </c>
      <c r="O25" s="30">
        <f t="shared" si="1"/>
        <v>1084</v>
      </c>
      <c r="P25" s="31">
        <f t="shared" si="1"/>
        <v>1084</v>
      </c>
      <c r="Q25" s="6"/>
      <c r="R25" s="6"/>
      <c r="S25" s="6"/>
      <c r="T25" s="6"/>
      <c r="U25" s="6"/>
      <c r="V25" s="6"/>
      <c r="W25" s="6"/>
      <c r="X25" s="6"/>
      <c r="Y25" s="355"/>
      <c r="Z25" s="6"/>
    </row>
    <row r="26" spans="2:26" x14ac:dyDescent="0.2">
      <c r="B26" s="416" t="s">
        <v>2127</v>
      </c>
      <c r="C26" s="11">
        <v>30</v>
      </c>
      <c r="D26" s="30">
        <f t="shared" ref="D26:P26" si="2">$M$17*D10</f>
        <v>1084</v>
      </c>
      <c r="E26" s="30">
        <f t="shared" si="2"/>
        <v>1084</v>
      </c>
      <c r="F26" s="30">
        <f t="shared" si="2"/>
        <v>1084</v>
      </c>
      <c r="G26" s="32">
        <f t="shared" si="2"/>
        <v>1211.5294117647059</v>
      </c>
      <c r="H26" s="32">
        <f t="shared" si="2"/>
        <v>1211.5294117647059</v>
      </c>
      <c r="I26" s="32">
        <f t="shared" si="2"/>
        <v>1211.5294117647059</v>
      </c>
      <c r="J26" s="33">
        <f t="shared" si="2"/>
        <v>1275.294117647059</v>
      </c>
      <c r="K26" s="32">
        <f t="shared" si="2"/>
        <v>1211.5294117647059</v>
      </c>
      <c r="L26" s="32">
        <f t="shared" si="2"/>
        <v>1211.5294117647059</v>
      </c>
      <c r="M26" s="32">
        <f t="shared" si="2"/>
        <v>1211.5294117647059</v>
      </c>
      <c r="N26" s="30">
        <f t="shared" si="2"/>
        <v>1084</v>
      </c>
      <c r="O26" s="30">
        <f t="shared" si="2"/>
        <v>1084</v>
      </c>
      <c r="P26" s="31">
        <f t="shared" si="2"/>
        <v>1084</v>
      </c>
      <c r="Q26" s="6"/>
      <c r="R26" s="6"/>
      <c r="S26" s="6"/>
      <c r="T26" s="6"/>
      <c r="U26" s="6"/>
      <c r="V26" s="6"/>
      <c r="W26" s="6"/>
      <c r="X26" s="6"/>
      <c r="Y26" s="355"/>
      <c r="Z26" s="6"/>
    </row>
    <row r="27" spans="2:26" x14ac:dyDescent="0.2">
      <c r="B27" s="354"/>
      <c r="C27" s="11">
        <v>45</v>
      </c>
      <c r="D27" s="34">
        <f t="shared" ref="D27:P27" si="3">$M$17*D11</f>
        <v>956.47058823529414</v>
      </c>
      <c r="E27" s="30">
        <f t="shared" si="3"/>
        <v>1084</v>
      </c>
      <c r="F27" s="30">
        <f t="shared" si="3"/>
        <v>1084</v>
      </c>
      <c r="G27" s="30">
        <f t="shared" si="3"/>
        <v>1084</v>
      </c>
      <c r="H27" s="32">
        <f t="shared" si="3"/>
        <v>1211.5294117647059</v>
      </c>
      <c r="I27" s="32">
        <f t="shared" si="3"/>
        <v>1211.5294117647059</v>
      </c>
      <c r="J27" s="32">
        <f t="shared" si="3"/>
        <v>1211.5294117647059</v>
      </c>
      <c r="K27" s="32">
        <f t="shared" si="3"/>
        <v>1211.5294117647059</v>
      </c>
      <c r="L27" s="32">
        <f t="shared" si="3"/>
        <v>1211.5294117647059</v>
      </c>
      <c r="M27" s="30">
        <f t="shared" si="3"/>
        <v>1084</v>
      </c>
      <c r="N27" s="30">
        <f t="shared" si="3"/>
        <v>1084</v>
      </c>
      <c r="O27" s="30">
        <f t="shared" si="3"/>
        <v>1084</v>
      </c>
      <c r="P27" s="35">
        <f t="shared" si="3"/>
        <v>956.47058823529414</v>
      </c>
      <c r="Q27" s="6"/>
      <c r="R27" s="6"/>
      <c r="S27" s="6"/>
      <c r="T27" s="6"/>
      <c r="U27" s="6"/>
      <c r="V27" s="6"/>
      <c r="W27" s="6"/>
      <c r="X27" s="6"/>
      <c r="Y27" s="355"/>
      <c r="Z27" s="6"/>
    </row>
    <row r="28" spans="2:26" x14ac:dyDescent="0.2">
      <c r="B28" s="354"/>
      <c r="C28" s="11">
        <v>60</v>
      </c>
      <c r="D28" s="34">
        <f t="shared" ref="D28:P28" si="4">$M$17*D12</f>
        <v>956.47058823529414</v>
      </c>
      <c r="E28" s="34">
        <f t="shared" si="4"/>
        <v>956.47058823529414</v>
      </c>
      <c r="F28" s="34">
        <f t="shared" si="4"/>
        <v>956.47058823529414</v>
      </c>
      <c r="G28" s="30">
        <f t="shared" si="4"/>
        <v>1084</v>
      </c>
      <c r="H28" s="30">
        <f t="shared" si="4"/>
        <v>1084</v>
      </c>
      <c r="I28" s="30">
        <f t="shared" si="4"/>
        <v>1084</v>
      </c>
      <c r="J28" s="30">
        <f t="shared" si="4"/>
        <v>1084</v>
      </c>
      <c r="K28" s="30">
        <f t="shared" si="4"/>
        <v>1084</v>
      </c>
      <c r="L28" s="30">
        <f t="shared" si="4"/>
        <v>1084</v>
      </c>
      <c r="M28" s="30">
        <f t="shared" si="4"/>
        <v>1084</v>
      </c>
      <c r="N28" s="34">
        <f t="shared" si="4"/>
        <v>956.47058823529414</v>
      </c>
      <c r="O28" s="34">
        <f t="shared" si="4"/>
        <v>956.47058823529414</v>
      </c>
      <c r="P28" s="35">
        <f t="shared" si="4"/>
        <v>956.47058823529414</v>
      </c>
      <c r="Q28" s="6"/>
      <c r="R28" s="6"/>
      <c r="S28" s="6"/>
      <c r="T28" s="6"/>
      <c r="U28" s="6"/>
      <c r="V28" s="6"/>
      <c r="W28" s="6"/>
      <c r="X28" s="6"/>
      <c r="Y28" s="355"/>
      <c r="Z28" s="6"/>
    </row>
    <row r="29" spans="2:26" x14ac:dyDescent="0.2">
      <c r="B29" s="354"/>
      <c r="C29" s="11">
        <v>75</v>
      </c>
      <c r="D29" s="36">
        <f t="shared" ref="D29:P29" si="5">$M$17*D13</f>
        <v>828.94117647058829</v>
      </c>
      <c r="E29" s="36">
        <f t="shared" si="5"/>
        <v>828.94117647058829</v>
      </c>
      <c r="F29" s="34">
        <f t="shared" si="5"/>
        <v>956.47058823529414</v>
      </c>
      <c r="G29" s="34">
        <f t="shared" si="5"/>
        <v>956.47058823529414</v>
      </c>
      <c r="H29" s="34">
        <f t="shared" si="5"/>
        <v>956.47058823529414</v>
      </c>
      <c r="I29" s="34">
        <f t="shared" si="5"/>
        <v>956.47058823529414</v>
      </c>
      <c r="J29" s="34">
        <f t="shared" si="5"/>
        <v>956.47058823529414</v>
      </c>
      <c r="K29" s="34">
        <f t="shared" si="5"/>
        <v>956.47058823529414</v>
      </c>
      <c r="L29" s="34">
        <f t="shared" si="5"/>
        <v>956.47058823529414</v>
      </c>
      <c r="M29" s="34">
        <f t="shared" si="5"/>
        <v>956.47058823529414</v>
      </c>
      <c r="N29" s="34">
        <f t="shared" si="5"/>
        <v>956.47058823529414</v>
      </c>
      <c r="O29" s="36">
        <f t="shared" si="5"/>
        <v>828.94117647058829</v>
      </c>
      <c r="P29" s="37">
        <f t="shared" si="5"/>
        <v>828.94117647058829</v>
      </c>
      <c r="Q29" s="6"/>
      <c r="R29" s="6"/>
      <c r="S29" s="6"/>
      <c r="T29" s="6"/>
      <c r="U29" s="6"/>
      <c r="V29" s="6"/>
      <c r="W29" s="6"/>
      <c r="X29" s="6"/>
      <c r="Y29" s="355"/>
      <c r="Z29" s="6"/>
    </row>
    <row r="30" spans="2:26" ht="13.5" thickBot="1" x14ac:dyDescent="0.25">
      <c r="B30" s="354"/>
      <c r="C30" s="24">
        <v>90</v>
      </c>
      <c r="D30" s="38">
        <f t="shared" ref="D30:P30" si="6">$M$17*D14</f>
        <v>701.41176470588243</v>
      </c>
      <c r="E30" s="38">
        <f t="shared" si="6"/>
        <v>701.41176470588243</v>
      </c>
      <c r="F30" s="39">
        <f t="shared" si="6"/>
        <v>828.94117647058829</v>
      </c>
      <c r="G30" s="39">
        <f t="shared" si="6"/>
        <v>828.94117647058829</v>
      </c>
      <c r="H30" s="39">
        <f t="shared" si="6"/>
        <v>828.94117647058829</v>
      </c>
      <c r="I30" s="39">
        <f t="shared" si="6"/>
        <v>828.94117647058829</v>
      </c>
      <c r="J30" s="39">
        <f t="shared" si="6"/>
        <v>828.94117647058829</v>
      </c>
      <c r="K30" s="39">
        <f t="shared" si="6"/>
        <v>828.94117647058829</v>
      </c>
      <c r="L30" s="39">
        <f t="shared" si="6"/>
        <v>828.94117647058829</v>
      </c>
      <c r="M30" s="39">
        <f t="shared" si="6"/>
        <v>828.94117647058829</v>
      </c>
      <c r="N30" s="39">
        <f t="shared" si="6"/>
        <v>828.94117647058829</v>
      </c>
      <c r="O30" s="38">
        <f t="shared" si="6"/>
        <v>701.41176470588243</v>
      </c>
      <c r="P30" s="40">
        <f t="shared" si="6"/>
        <v>701.41176470588243</v>
      </c>
      <c r="Q30" s="6"/>
      <c r="R30" s="6"/>
      <c r="S30" s="6"/>
      <c r="T30" s="6"/>
      <c r="U30" s="6"/>
      <c r="V30" s="6"/>
      <c r="W30" s="6"/>
      <c r="X30" s="6"/>
      <c r="Y30" s="355"/>
      <c r="Z30" s="6"/>
    </row>
    <row r="31" spans="2:26" x14ac:dyDescent="0.2">
      <c r="B31" s="354"/>
      <c r="C31" s="6" t="s">
        <v>2407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355"/>
      <c r="Z31" s="6"/>
    </row>
    <row r="32" spans="2:26" x14ac:dyDescent="0.2">
      <c r="B32" s="35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355"/>
      <c r="Z32" s="6"/>
    </row>
    <row r="33" spans="2:26" x14ac:dyDescent="0.2">
      <c r="B33" s="35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355"/>
      <c r="Z33" s="6"/>
    </row>
    <row r="34" spans="2:26" x14ac:dyDescent="0.2">
      <c r="B34" s="35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355"/>
      <c r="Z34" s="6"/>
    </row>
    <row r="35" spans="2:26" ht="13.5" thickBot="1" x14ac:dyDescent="0.25">
      <c r="B35" s="354"/>
      <c r="C35" s="6"/>
      <c r="D35" s="118" t="s">
        <v>2403</v>
      </c>
      <c r="E35" s="23"/>
      <c r="F35" s="23"/>
      <c r="G35" s="23"/>
      <c r="H35" s="23"/>
      <c r="I35" s="23"/>
      <c r="J35" s="118" t="s">
        <v>2128</v>
      </c>
      <c r="K35" s="23"/>
      <c r="L35" s="23"/>
      <c r="M35" s="23"/>
      <c r="N35" s="23"/>
      <c r="O35" s="23"/>
      <c r="P35" s="118" t="s">
        <v>2404</v>
      </c>
      <c r="Q35" s="6"/>
      <c r="R35" s="6"/>
      <c r="S35" s="6"/>
      <c r="T35" s="6"/>
      <c r="U35" s="6"/>
      <c r="V35" s="6"/>
      <c r="W35" s="6"/>
      <c r="X35" s="6"/>
      <c r="Y35" s="355"/>
      <c r="Z35" s="6"/>
    </row>
    <row r="36" spans="2:26" x14ac:dyDescent="0.2">
      <c r="B36" s="354"/>
      <c r="C36" s="3"/>
      <c r="D36" s="4">
        <v>-90</v>
      </c>
      <c r="E36" s="4">
        <v>-75</v>
      </c>
      <c r="F36" s="4">
        <v>-60</v>
      </c>
      <c r="G36" s="4">
        <v>-45</v>
      </c>
      <c r="H36" s="4">
        <v>-30</v>
      </c>
      <c r="I36" s="4">
        <v>-15</v>
      </c>
      <c r="J36" s="4">
        <v>0</v>
      </c>
      <c r="K36" s="4">
        <v>15</v>
      </c>
      <c r="L36" s="4">
        <v>30</v>
      </c>
      <c r="M36" s="4">
        <v>45</v>
      </c>
      <c r="N36" s="4">
        <v>60</v>
      </c>
      <c r="O36" s="4">
        <v>75</v>
      </c>
      <c r="P36" s="5">
        <v>90</v>
      </c>
      <c r="Q36" s="6"/>
      <c r="R36" s="6"/>
      <c r="S36" s="6"/>
      <c r="T36" s="6"/>
      <c r="U36" s="6"/>
      <c r="V36" s="6"/>
      <c r="W36" s="6"/>
      <c r="X36" s="6"/>
      <c r="Y36" s="355"/>
      <c r="Z36" s="6"/>
    </row>
    <row r="37" spans="2:26" x14ac:dyDescent="0.2">
      <c r="B37" s="354"/>
      <c r="C37" s="7"/>
      <c r="D37" s="8">
        <v>1</v>
      </c>
      <c r="E37" s="8">
        <v>2</v>
      </c>
      <c r="F37" s="8">
        <v>3</v>
      </c>
      <c r="G37" s="8">
        <v>4</v>
      </c>
      <c r="H37" s="8">
        <v>5</v>
      </c>
      <c r="I37" s="8">
        <v>6</v>
      </c>
      <c r="J37" s="8">
        <v>7</v>
      </c>
      <c r="K37" s="8">
        <v>8</v>
      </c>
      <c r="L37" s="8">
        <v>9</v>
      </c>
      <c r="M37" s="8">
        <v>10</v>
      </c>
      <c r="N37" s="8">
        <v>11</v>
      </c>
      <c r="O37" s="8">
        <v>12</v>
      </c>
      <c r="P37" s="9">
        <v>13</v>
      </c>
      <c r="Q37" s="6"/>
      <c r="R37" s="6"/>
      <c r="S37" s="6"/>
      <c r="T37" s="6"/>
      <c r="U37" s="6"/>
      <c r="V37" s="6"/>
      <c r="W37" s="6"/>
      <c r="X37" s="6"/>
      <c r="Y37" s="355"/>
      <c r="Z37" s="6"/>
    </row>
    <row r="38" spans="2:26" x14ac:dyDescent="0.2">
      <c r="B38" s="354"/>
      <c r="C38" s="11">
        <v>0</v>
      </c>
      <c r="D38" s="63" t="str">
        <f t="shared" ref="D38:P38" si="7">IF($F$51=0,D24,"")</f>
        <v/>
      </c>
      <c r="E38" s="63" t="str">
        <f t="shared" si="7"/>
        <v/>
      </c>
      <c r="F38" s="63" t="str">
        <f t="shared" si="7"/>
        <v/>
      </c>
      <c r="G38" s="63" t="str">
        <f t="shared" si="7"/>
        <v/>
      </c>
      <c r="H38" s="63" t="str">
        <f t="shared" si="7"/>
        <v/>
      </c>
      <c r="I38" s="63" t="str">
        <f t="shared" si="7"/>
        <v/>
      </c>
      <c r="J38" s="63" t="str">
        <f t="shared" si="7"/>
        <v/>
      </c>
      <c r="K38" s="63" t="str">
        <f t="shared" si="7"/>
        <v/>
      </c>
      <c r="L38" s="63" t="str">
        <f t="shared" si="7"/>
        <v/>
      </c>
      <c r="M38" s="63" t="str">
        <f t="shared" si="7"/>
        <v/>
      </c>
      <c r="N38" s="63" t="str">
        <f t="shared" si="7"/>
        <v/>
      </c>
      <c r="O38" s="63" t="str">
        <f t="shared" si="7"/>
        <v/>
      </c>
      <c r="P38" s="64" t="str">
        <f t="shared" si="7"/>
        <v/>
      </c>
      <c r="Q38" s="6"/>
      <c r="R38" s="6"/>
      <c r="S38" s="6"/>
      <c r="T38" s="6"/>
      <c r="U38" s="6"/>
      <c r="V38" s="6"/>
      <c r="W38" s="6"/>
      <c r="X38" s="6"/>
      <c r="Y38" s="355"/>
      <c r="Z38" s="6"/>
    </row>
    <row r="39" spans="2:26" x14ac:dyDescent="0.2">
      <c r="B39" s="354"/>
      <c r="C39" s="11">
        <v>15</v>
      </c>
      <c r="D39" s="63" t="str">
        <f t="shared" ref="D39:P39" si="8">IF($F$51=15,D25,"")</f>
        <v/>
      </c>
      <c r="E39" s="63" t="str">
        <f t="shared" si="8"/>
        <v/>
      </c>
      <c r="F39" s="63" t="str">
        <f t="shared" si="8"/>
        <v/>
      </c>
      <c r="G39" s="65" t="str">
        <f t="shared" si="8"/>
        <v/>
      </c>
      <c r="H39" s="65" t="str">
        <f t="shared" si="8"/>
        <v/>
      </c>
      <c r="I39" s="65" t="str">
        <f t="shared" si="8"/>
        <v/>
      </c>
      <c r="J39" s="65" t="str">
        <f t="shared" si="8"/>
        <v/>
      </c>
      <c r="K39" s="65" t="str">
        <f t="shared" si="8"/>
        <v/>
      </c>
      <c r="L39" s="65" t="str">
        <f t="shared" si="8"/>
        <v/>
      </c>
      <c r="M39" s="65" t="str">
        <f t="shared" si="8"/>
        <v/>
      </c>
      <c r="N39" s="63" t="str">
        <f t="shared" si="8"/>
        <v/>
      </c>
      <c r="O39" s="63" t="str">
        <f t="shared" si="8"/>
        <v/>
      </c>
      <c r="P39" s="64" t="str">
        <f t="shared" si="8"/>
        <v/>
      </c>
      <c r="Q39" s="6"/>
      <c r="R39" s="6"/>
      <c r="S39" s="6"/>
      <c r="T39" s="6"/>
      <c r="U39" s="6"/>
      <c r="V39" s="6"/>
      <c r="W39" s="6"/>
      <c r="X39" s="6"/>
      <c r="Y39" s="355"/>
      <c r="Z39" s="6"/>
    </row>
    <row r="40" spans="2:26" x14ac:dyDescent="0.2">
      <c r="B40" s="416" t="s">
        <v>2127</v>
      </c>
      <c r="C40" s="11">
        <v>30</v>
      </c>
      <c r="D40" s="63">
        <f t="shared" ref="D40:P40" si="9">IF($F$51=30,D26,"")</f>
        <v>1084</v>
      </c>
      <c r="E40" s="63">
        <f t="shared" si="9"/>
        <v>1084</v>
      </c>
      <c r="F40" s="63">
        <f t="shared" si="9"/>
        <v>1084</v>
      </c>
      <c r="G40" s="65">
        <f t="shared" si="9"/>
        <v>1211.5294117647059</v>
      </c>
      <c r="H40" s="65">
        <f t="shared" si="9"/>
        <v>1211.5294117647059</v>
      </c>
      <c r="I40" s="65">
        <f t="shared" si="9"/>
        <v>1211.5294117647059</v>
      </c>
      <c r="J40" s="66">
        <f t="shared" si="9"/>
        <v>1275.294117647059</v>
      </c>
      <c r="K40" s="65">
        <f t="shared" si="9"/>
        <v>1211.5294117647059</v>
      </c>
      <c r="L40" s="65">
        <f t="shared" si="9"/>
        <v>1211.5294117647059</v>
      </c>
      <c r="M40" s="65">
        <f t="shared" si="9"/>
        <v>1211.5294117647059</v>
      </c>
      <c r="N40" s="63">
        <f t="shared" si="9"/>
        <v>1084</v>
      </c>
      <c r="O40" s="63">
        <f t="shared" si="9"/>
        <v>1084</v>
      </c>
      <c r="P40" s="64">
        <f t="shared" si="9"/>
        <v>1084</v>
      </c>
      <c r="Q40" s="6"/>
      <c r="R40" s="6"/>
      <c r="S40" s="6"/>
      <c r="T40" s="6"/>
      <c r="U40" s="6"/>
      <c r="V40" s="6"/>
      <c r="W40" s="6"/>
      <c r="X40" s="6"/>
      <c r="Y40" s="355"/>
      <c r="Z40" s="6"/>
    </row>
    <row r="41" spans="2:26" x14ac:dyDescent="0.2">
      <c r="B41" s="354"/>
      <c r="C41" s="11">
        <v>45</v>
      </c>
      <c r="D41" s="69" t="str">
        <f t="shared" ref="D41:P41" si="10">IF($F$51=45,D27,"")</f>
        <v/>
      </c>
      <c r="E41" s="63" t="str">
        <f t="shared" si="10"/>
        <v/>
      </c>
      <c r="F41" s="63" t="str">
        <f t="shared" si="10"/>
        <v/>
      </c>
      <c r="G41" s="63" t="str">
        <f t="shared" si="10"/>
        <v/>
      </c>
      <c r="H41" s="65" t="str">
        <f t="shared" si="10"/>
        <v/>
      </c>
      <c r="I41" s="65" t="str">
        <f t="shared" si="10"/>
        <v/>
      </c>
      <c r="J41" s="65" t="str">
        <f t="shared" si="10"/>
        <v/>
      </c>
      <c r="K41" s="65" t="str">
        <f t="shared" si="10"/>
        <v/>
      </c>
      <c r="L41" s="65" t="str">
        <f t="shared" si="10"/>
        <v/>
      </c>
      <c r="M41" s="63" t="str">
        <f t="shared" si="10"/>
        <v/>
      </c>
      <c r="N41" s="63" t="str">
        <f t="shared" si="10"/>
        <v/>
      </c>
      <c r="O41" s="63" t="str">
        <f t="shared" si="10"/>
        <v/>
      </c>
      <c r="P41" s="70" t="str">
        <f t="shared" si="10"/>
        <v/>
      </c>
      <c r="Q41" s="6"/>
      <c r="R41" s="6"/>
      <c r="S41" s="6"/>
      <c r="T41" s="6"/>
      <c r="U41" s="6"/>
      <c r="V41" s="6"/>
      <c r="W41" s="6"/>
      <c r="X41" s="6"/>
      <c r="Y41" s="355"/>
      <c r="Z41" s="6"/>
    </row>
    <row r="42" spans="2:26" x14ac:dyDescent="0.2">
      <c r="B42" s="354"/>
      <c r="C42" s="11">
        <v>60</v>
      </c>
      <c r="D42" s="69" t="str">
        <f t="shared" ref="D42:P42" si="11">IF($F$51=60,D28,"")</f>
        <v/>
      </c>
      <c r="E42" s="69" t="str">
        <f t="shared" si="11"/>
        <v/>
      </c>
      <c r="F42" s="69" t="str">
        <f t="shared" si="11"/>
        <v/>
      </c>
      <c r="G42" s="63" t="str">
        <f t="shared" si="11"/>
        <v/>
      </c>
      <c r="H42" s="63" t="str">
        <f t="shared" si="11"/>
        <v/>
      </c>
      <c r="I42" s="63" t="str">
        <f t="shared" si="11"/>
        <v/>
      </c>
      <c r="J42" s="63" t="str">
        <f t="shared" si="11"/>
        <v/>
      </c>
      <c r="K42" s="63" t="str">
        <f t="shared" si="11"/>
        <v/>
      </c>
      <c r="L42" s="63" t="str">
        <f t="shared" si="11"/>
        <v/>
      </c>
      <c r="M42" s="63" t="str">
        <f t="shared" si="11"/>
        <v/>
      </c>
      <c r="N42" s="69" t="str">
        <f t="shared" si="11"/>
        <v/>
      </c>
      <c r="O42" s="69" t="str">
        <f t="shared" si="11"/>
        <v/>
      </c>
      <c r="P42" s="70" t="str">
        <f t="shared" si="11"/>
        <v/>
      </c>
      <c r="Q42" s="6"/>
      <c r="R42" s="6"/>
      <c r="S42" s="6"/>
      <c r="T42" s="6"/>
      <c r="U42" s="6"/>
      <c r="V42" s="6"/>
      <c r="W42" s="6"/>
      <c r="X42" s="6"/>
      <c r="Y42" s="355"/>
      <c r="Z42" s="6"/>
    </row>
    <row r="43" spans="2:26" x14ac:dyDescent="0.2">
      <c r="B43" s="354"/>
      <c r="C43" s="11">
        <v>75</v>
      </c>
      <c r="D43" s="71" t="str">
        <f t="shared" ref="D43:P43" si="12">IF($F$51=75,D29,"")</f>
        <v/>
      </c>
      <c r="E43" s="71" t="str">
        <f t="shared" si="12"/>
        <v/>
      </c>
      <c r="F43" s="69" t="str">
        <f t="shared" si="12"/>
        <v/>
      </c>
      <c r="G43" s="69" t="str">
        <f t="shared" si="12"/>
        <v/>
      </c>
      <c r="H43" s="69" t="str">
        <f t="shared" si="12"/>
        <v/>
      </c>
      <c r="I43" s="69" t="str">
        <f t="shared" si="12"/>
        <v/>
      </c>
      <c r="J43" s="69" t="str">
        <f t="shared" si="12"/>
        <v/>
      </c>
      <c r="K43" s="69" t="str">
        <f t="shared" si="12"/>
        <v/>
      </c>
      <c r="L43" s="69" t="str">
        <f t="shared" si="12"/>
        <v/>
      </c>
      <c r="M43" s="69" t="str">
        <f t="shared" si="12"/>
        <v/>
      </c>
      <c r="N43" s="69" t="str">
        <f t="shared" si="12"/>
        <v/>
      </c>
      <c r="O43" s="71" t="str">
        <f t="shared" si="12"/>
        <v/>
      </c>
      <c r="P43" s="73" t="str">
        <f t="shared" si="12"/>
        <v/>
      </c>
      <c r="Q43" s="6"/>
      <c r="R43" s="6"/>
      <c r="S43" s="6"/>
      <c r="T43" s="6"/>
      <c r="U43" s="6"/>
      <c r="V43" s="6"/>
      <c r="W43" s="6"/>
      <c r="X43" s="6"/>
      <c r="Y43" s="355"/>
      <c r="Z43" s="6"/>
    </row>
    <row r="44" spans="2:26" ht="13.5" thickBot="1" x14ac:dyDescent="0.25">
      <c r="B44" s="354"/>
      <c r="C44" s="24">
        <v>90</v>
      </c>
      <c r="D44" s="67" t="str">
        <f t="shared" ref="D44:P44" si="13">IF($F$51=90,D30,"")</f>
        <v/>
      </c>
      <c r="E44" s="67" t="str">
        <f t="shared" si="13"/>
        <v/>
      </c>
      <c r="F44" s="72" t="str">
        <f t="shared" si="13"/>
        <v/>
      </c>
      <c r="G44" s="72" t="str">
        <f t="shared" si="13"/>
        <v/>
      </c>
      <c r="H44" s="72" t="str">
        <f t="shared" si="13"/>
        <v/>
      </c>
      <c r="I44" s="72" t="str">
        <f t="shared" si="13"/>
        <v/>
      </c>
      <c r="J44" s="72" t="str">
        <f t="shared" si="13"/>
        <v/>
      </c>
      <c r="K44" s="72" t="str">
        <f t="shared" si="13"/>
        <v/>
      </c>
      <c r="L44" s="72" t="str">
        <f t="shared" si="13"/>
        <v/>
      </c>
      <c r="M44" s="72" t="str">
        <f t="shared" si="13"/>
        <v/>
      </c>
      <c r="N44" s="72" t="str">
        <f t="shared" si="13"/>
        <v/>
      </c>
      <c r="O44" s="67" t="str">
        <f t="shared" si="13"/>
        <v/>
      </c>
      <c r="P44" s="68" t="str">
        <f t="shared" si="13"/>
        <v/>
      </c>
      <c r="Q44" s="6"/>
      <c r="R44" s="6"/>
      <c r="S44" s="6"/>
      <c r="T44" s="6"/>
      <c r="U44" s="6"/>
      <c r="V44" s="6"/>
      <c r="W44" s="6"/>
      <c r="X44" s="6"/>
      <c r="Y44" s="355"/>
      <c r="Z44" s="6"/>
    </row>
    <row r="45" spans="2:26" x14ac:dyDescent="0.2">
      <c r="B45" s="354"/>
      <c r="C45" s="6" t="s">
        <v>2407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355"/>
      <c r="Z45" s="6"/>
    </row>
    <row r="46" spans="2:26" ht="13.5" thickBot="1" x14ac:dyDescent="0.25">
      <c r="B46" s="35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355"/>
      <c r="Z46" s="6"/>
    </row>
    <row r="47" spans="2:26" ht="13.5" thickBot="1" x14ac:dyDescent="0.25">
      <c r="B47" s="418" t="s">
        <v>865</v>
      </c>
      <c r="C47" s="53"/>
      <c r="D47" s="76" t="str">
        <f>IF($F$50=-90,SUM(D38:D44),"")</f>
        <v/>
      </c>
      <c r="E47" s="76" t="str">
        <f>IF($F$50=-75,SUM(E38:E44),"")</f>
        <v/>
      </c>
      <c r="F47" s="76" t="str">
        <f>IF($F$50=-60,SUM(F38:F44),"")</f>
        <v/>
      </c>
      <c r="G47" s="76" t="str">
        <f>IF($F$50=-45,SUM(G38:G44),"")</f>
        <v/>
      </c>
      <c r="H47" s="76" t="str">
        <f>IF($F$50=-30,SUM(H38:H44),"")</f>
        <v/>
      </c>
      <c r="I47" s="76" t="str">
        <f>IF($F$50=-15,SUM(I38:I44),"")</f>
        <v/>
      </c>
      <c r="J47" s="76">
        <f>IF($F$50=0,SUM(J38:J44),"")</f>
        <v>1275.294117647059</v>
      </c>
      <c r="K47" s="76" t="str">
        <f>IF($F$50=15,SUM(K38:K44),"")</f>
        <v/>
      </c>
      <c r="L47" s="76" t="str">
        <f>IF($F$50=30,SUM(L38:L44),"")</f>
        <v/>
      </c>
      <c r="M47" s="76" t="str">
        <f>IF($F$50=45,SUM(M38:M44),"")</f>
        <v/>
      </c>
      <c r="N47" s="76" t="str">
        <f>IF($F$50=60,SUM(N38:N44),"")</f>
        <v/>
      </c>
      <c r="O47" s="76" t="str">
        <f>IF($F$50=75,SUM(O38:O44),"")</f>
        <v/>
      </c>
      <c r="P47" s="77" t="str">
        <f>IF($F$50=90,SUM(P38:P44),"")</f>
        <v/>
      </c>
      <c r="Q47" s="6"/>
      <c r="R47" s="6"/>
      <c r="S47" s="6"/>
      <c r="T47" s="6"/>
      <c r="U47" s="6"/>
      <c r="V47" s="6"/>
      <c r="W47" s="6"/>
      <c r="X47" s="6"/>
      <c r="Y47" s="355"/>
      <c r="Z47" s="6"/>
    </row>
    <row r="48" spans="2:26" ht="13.5" thickBot="1" x14ac:dyDescent="0.25">
      <c r="B48" s="354"/>
      <c r="C48" s="6"/>
      <c r="D48" s="6"/>
      <c r="E48" s="419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355"/>
      <c r="Z48" s="6"/>
    </row>
    <row r="49" spans="2:26" x14ac:dyDescent="0.2">
      <c r="B49" s="354"/>
      <c r="C49" s="41" t="s">
        <v>866</v>
      </c>
      <c r="D49" s="42"/>
      <c r="E49" s="42"/>
      <c r="F49" s="42"/>
      <c r="G49" s="42"/>
      <c r="H49" s="42"/>
      <c r="I49" s="42"/>
      <c r="J49" s="43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355"/>
      <c r="Z49" s="6"/>
    </row>
    <row r="50" spans="2:26" ht="13.5" thickBot="1" x14ac:dyDescent="0.25">
      <c r="B50" s="354"/>
      <c r="C50" s="44"/>
      <c r="D50" s="6"/>
      <c r="E50" s="56" t="s">
        <v>2451</v>
      </c>
      <c r="F50" s="10">
        <f>Eingabe!$G$23</f>
        <v>0</v>
      </c>
      <c r="G50" s="6" t="s">
        <v>2454</v>
      </c>
      <c r="H50" s="6"/>
      <c r="I50" s="6"/>
      <c r="J50" s="45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355"/>
      <c r="Z50" s="6"/>
    </row>
    <row r="51" spans="2:26" ht="13.5" thickBot="1" x14ac:dyDescent="0.25">
      <c r="B51" s="354"/>
      <c r="C51" s="46"/>
      <c r="D51" s="47"/>
      <c r="E51" s="57" t="s">
        <v>290</v>
      </c>
      <c r="F51" s="47">
        <f>Eingabe!$G$29</f>
        <v>30</v>
      </c>
      <c r="G51" s="47" t="s">
        <v>2454</v>
      </c>
      <c r="H51" s="74">
        <f>SUM(D47:P47)</f>
        <v>1275.294117647059</v>
      </c>
      <c r="I51" s="47" t="s">
        <v>98</v>
      </c>
      <c r="J51" s="4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355"/>
      <c r="Z51" s="6"/>
    </row>
    <row r="52" spans="2:26" x14ac:dyDescent="0.2">
      <c r="B52" s="356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8"/>
      <c r="Z52" s="6"/>
    </row>
  </sheetData>
  <sheetProtection password="CC61" sheet="1" objects="1" scenarios="1" selectLockedCells="1"/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landscape" horizontalDpi="4294967293" verticalDpi="1200" r:id="rId1"/>
  <headerFooter alignWithMargins="0"/>
  <ignoredErrors>
    <ignoredError sqref="D40 E4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 enableFormatConditionsCalculation="0">
    <tabColor indexed="22"/>
  </sheetPr>
  <dimension ref="A2:AI99"/>
  <sheetViews>
    <sheetView showGridLines="0" showRowColHeaders="0" zoomScale="75" zoomScaleNormal="75" workbookViewId="0">
      <selection activeCell="AL36" sqref="AL36"/>
    </sheetView>
  </sheetViews>
  <sheetFormatPr baseColWidth="10" defaultRowHeight="12.75" x14ac:dyDescent="0.2"/>
  <cols>
    <col min="1" max="1" width="0.7109375" style="1" customWidth="1"/>
    <col min="2" max="2" width="11.5703125" style="1" customWidth="1"/>
    <col min="3" max="3" width="13.140625" style="1" bestFit="1" customWidth="1"/>
    <col min="4" max="4" width="13.42578125" style="1" bestFit="1" customWidth="1"/>
    <col min="5" max="5" width="12.42578125" style="81" bestFit="1" customWidth="1"/>
    <col min="6" max="6" width="11.140625" style="1" customWidth="1"/>
    <col min="7" max="7" width="10.42578125" style="1" bestFit="1" customWidth="1"/>
    <col min="8" max="8" width="11" style="81" customWidth="1"/>
    <col min="9" max="9" width="11.42578125" style="81"/>
    <col min="10" max="10" width="18.42578125" style="81" customWidth="1"/>
    <col min="11" max="11" width="1.7109375" style="1" customWidth="1"/>
    <col min="12" max="12" width="8.7109375" style="1" bestFit="1" customWidth="1"/>
    <col min="13" max="13" width="13.85546875" style="1" customWidth="1"/>
    <col min="14" max="14" width="12.140625" style="1" customWidth="1"/>
    <col min="15" max="15" width="11.7109375" style="1" customWidth="1"/>
    <col min="16" max="16" width="14" style="1" customWidth="1"/>
    <col min="17" max="17" width="11.140625" style="1" bestFit="1" customWidth="1"/>
    <col min="18" max="18" width="0.7109375" style="1" customWidth="1"/>
    <col min="19" max="24" width="11.42578125" style="1"/>
    <col min="25" max="25" width="12.5703125" style="1" bestFit="1" customWidth="1"/>
    <col min="26" max="27" width="11.42578125" style="1"/>
    <col min="28" max="28" width="12.5703125" style="1" bestFit="1" customWidth="1"/>
    <col min="29" max="16384" width="11.42578125" style="1"/>
  </cols>
  <sheetData>
    <row r="2" spans="1:35" x14ac:dyDescent="0.2"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</row>
    <row r="3" spans="1:35" x14ac:dyDescent="0.2"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492"/>
    </row>
    <row r="4" spans="1:35" ht="6.75" customHeight="1" x14ac:dyDescent="0.2"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</row>
    <row r="5" spans="1:35" ht="13.5" thickBo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3"/>
      <c r="T5" s="492"/>
      <c r="U5" s="492"/>
      <c r="V5" s="492"/>
      <c r="W5" s="492"/>
      <c r="X5" s="492"/>
      <c r="Y5" s="492"/>
      <c r="Z5" s="492"/>
      <c r="AA5" s="492"/>
      <c r="AB5" s="492"/>
      <c r="AC5" s="492"/>
      <c r="AD5" s="492"/>
      <c r="AE5" s="492"/>
      <c r="AF5" s="492"/>
      <c r="AG5" s="492"/>
      <c r="AH5" s="492"/>
      <c r="AI5" s="492"/>
    </row>
    <row r="6" spans="1:35" ht="13.5" thickBot="1" x14ac:dyDescent="0.25">
      <c r="A6" s="354"/>
      <c r="B6" s="118" t="s">
        <v>2317</v>
      </c>
      <c r="C6" s="121">
        <f>Eingabe!G37</f>
        <v>3</v>
      </c>
      <c r="D6" s="122" t="s">
        <v>2189</v>
      </c>
      <c r="E6" s="420" t="s">
        <v>1250</v>
      </c>
      <c r="F6" s="117" t="str">
        <f>'PLZ-Zuordnung'!J3</f>
        <v>W</v>
      </c>
      <c r="G6" s="6"/>
      <c r="H6" s="6"/>
      <c r="I6" s="159"/>
      <c r="J6" s="159"/>
      <c r="K6" s="6"/>
      <c r="L6" s="6"/>
      <c r="M6" s="254" t="s">
        <v>2319</v>
      </c>
      <c r="N6" s="254"/>
      <c r="O6" s="255">
        <f>F8/100*75</f>
        <v>0</v>
      </c>
      <c r="P6" s="20"/>
      <c r="Q6" s="6"/>
      <c r="R6" s="355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</row>
    <row r="7" spans="1:35" ht="13.5" thickBot="1" x14ac:dyDescent="0.25">
      <c r="A7" s="354"/>
      <c r="B7" s="118"/>
      <c r="C7" s="118"/>
      <c r="D7" s="122"/>
      <c r="E7" s="118"/>
      <c r="F7" s="119"/>
      <c r="G7" s="122"/>
      <c r="H7" s="6"/>
      <c r="I7" s="421"/>
      <c r="J7" s="421"/>
      <c r="K7" s="118"/>
      <c r="L7" s="6"/>
      <c r="M7" s="254"/>
      <c r="N7" s="254"/>
      <c r="O7" s="255"/>
      <c r="P7" s="20"/>
      <c r="Q7" s="6"/>
      <c r="R7" s="355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</row>
    <row r="8" spans="1:35" ht="13.5" thickBot="1" x14ac:dyDescent="0.25">
      <c r="A8" s="354"/>
      <c r="B8" s="421" t="s">
        <v>2318</v>
      </c>
      <c r="C8" s="560" t="str">
        <f>Eingabe!G65</f>
        <v>Überschusseinspeisung</v>
      </c>
      <c r="D8" s="561"/>
      <c r="E8" s="118" t="s">
        <v>2324</v>
      </c>
      <c r="F8" s="121">
        <f>H63</f>
        <v>0</v>
      </c>
      <c r="G8" s="122" t="s">
        <v>2188</v>
      </c>
      <c r="H8" s="159"/>
      <c r="I8" s="159"/>
      <c r="J8" s="159"/>
      <c r="K8" s="6"/>
      <c r="L8" s="6"/>
      <c r="M8" s="254" t="s">
        <v>2320</v>
      </c>
      <c r="N8" s="254"/>
      <c r="O8" s="255">
        <f>F8/100*50</f>
        <v>0</v>
      </c>
      <c r="P8" s="20"/>
      <c r="Q8" s="6"/>
      <c r="R8" s="355"/>
      <c r="T8" s="492"/>
      <c r="U8" s="492"/>
      <c r="V8" s="492"/>
      <c r="W8" s="492"/>
      <c r="X8" s="492"/>
      <c r="Y8" s="492"/>
      <c r="Z8" s="492"/>
      <c r="AA8" s="492"/>
      <c r="AB8" s="492"/>
      <c r="AC8" s="492"/>
      <c r="AD8" s="492"/>
      <c r="AE8" s="492"/>
      <c r="AF8" s="492"/>
      <c r="AG8" s="492"/>
      <c r="AH8" s="492"/>
      <c r="AI8" s="492"/>
    </row>
    <row r="9" spans="1:35" ht="13.5" thickBot="1" x14ac:dyDescent="0.25">
      <c r="A9" s="354"/>
      <c r="B9" s="6"/>
      <c r="C9" s="6"/>
      <c r="D9" s="6"/>
      <c r="E9" s="159"/>
      <c r="F9" s="6"/>
      <c r="G9" s="6"/>
      <c r="H9" s="159"/>
      <c r="I9" s="159"/>
      <c r="J9" s="159"/>
      <c r="K9" s="6"/>
      <c r="L9" s="6"/>
      <c r="M9" s="6"/>
      <c r="N9" s="6"/>
      <c r="O9" s="6"/>
      <c r="P9" s="6"/>
      <c r="Q9" s="6"/>
      <c r="R9" s="355"/>
      <c r="T9" s="492"/>
      <c r="U9" s="492"/>
      <c r="V9" s="492"/>
      <c r="W9" s="492"/>
      <c r="X9" s="492"/>
      <c r="Y9" s="492"/>
      <c r="Z9" s="492"/>
      <c r="AA9" s="492"/>
      <c r="AB9" s="492"/>
      <c r="AC9" s="492"/>
      <c r="AD9" s="492"/>
      <c r="AE9" s="492"/>
      <c r="AF9" s="492"/>
      <c r="AG9" s="492"/>
      <c r="AH9" s="492"/>
      <c r="AI9" s="492"/>
    </row>
    <row r="10" spans="1:35" x14ac:dyDescent="0.2">
      <c r="A10" s="354"/>
      <c r="B10" s="399" t="s">
        <v>1631</v>
      </c>
      <c r="C10" s="400" t="s">
        <v>1632</v>
      </c>
      <c r="D10" s="400" t="s">
        <v>1634</v>
      </c>
      <c r="E10" s="401" t="s">
        <v>84</v>
      </c>
      <c r="F10" s="400" t="s">
        <v>88</v>
      </c>
      <c r="G10" s="400" t="s">
        <v>86</v>
      </c>
      <c r="H10" s="401" t="s">
        <v>87</v>
      </c>
      <c r="I10" s="401" t="s">
        <v>92</v>
      </c>
      <c r="J10" s="402" t="s">
        <v>796</v>
      </c>
      <c r="K10" s="6"/>
      <c r="L10" s="399" t="s">
        <v>2064</v>
      </c>
      <c r="M10" s="401" t="s">
        <v>943</v>
      </c>
      <c r="N10" s="401" t="s">
        <v>612</v>
      </c>
      <c r="O10" s="401" t="s">
        <v>2316</v>
      </c>
      <c r="P10" s="401" t="s">
        <v>610</v>
      </c>
      <c r="Q10" s="402" t="s">
        <v>2315</v>
      </c>
      <c r="R10" s="422"/>
      <c r="S10" s="6"/>
      <c r="T10" s="492"/>
      <c r="U10" s="492"/>
      <c r="V10" s="492"/>
      <c r="W10" s="492"/>
      <c r="X10" s="492"/>
      <c r="Y10" s="492" t="s">
        <v>2642</v>
      </c>
      <c r="Z10" s="492"/>
      <c r="AA10" s="492"/>
      <c r="AB10" s="492"/>
      <c r="AC10" s="492" t="s">
        <v>2646</v>
      </c>
      <c r="AD10" s="492"/>
      <c r="AE10" s="492"/>
      <c r="AF10" s="492"/>
      <c r="AG10" s="492" t="s">
        <v>2647</v>
      </c>
      <c r="AH10" s="492"/>
      <c r="AI10" s="492"/>
    </row>
    <row r="11" spans="1:35" ht="13.5" thickBot="1" x14ac:dyDescent="0.25">
      <c r="A11" s="354"/>
      <c r="B11" s="403"/>
      <c r="C11" s="404" t="s">
        <v>1635</v>
      </c>
      <c r="D11" s="405" t="s">
        <v>89</v>
      </c>
      <c r="E11" s="404" t="s">
        <v>1633</v>
      </c>
      <c r="F11" s="404" t="s">
        <v>1633</v>
      </c>
      <c r="G11" s="404" t="s">
        <v>1633</v>
      </c>
      <c r="H11" s="404" t="s">
        <v>1633</v>
      </c>
      <c r="I11" s="404" t="s">
        <v>1633</v>
      </c>
      <c r="J11" s="406"/>
      <c r="K11" s="6"/>
      <c r="L11" s="407" t="s">
        <v>1635</v>
      </c>
      <c r="M11" s="404" t="s">
        <v>1635</v>
      </c>
      <c r="N11" s="408" t="s">
        <v>1635</v>
      </c>
      <c r="O11" s="404" t="s">
        <v>1635</v>
      </c>
      <c r="P11" s="404" t="s">
        <v>1635</v>
      </c>
      <c r="Q11" s="406" t="s">
        <v>1635</v>
      </c>
      <c r="R11" s="423"/>
      <c r="S11" s="6"/>
      <c r="T11" s="492"/>
      <c r="U11" s="492"/>
      <c r="V11" s="492" t="s">
        <v>2637</v>
      </c>
      <c r="W11" s="492" t="s">
        <v>2638</v>
      </c>
      <c r="X11" s="492"/>
      <c r="Y11" s="492" t="s">
        <v>88</v>
      </c>
      <c r="Z11" s="494" t="s">
        <v>88</v>
      </c>
      <c r="AA11" s="494" t="s">
        <v>2640</v>
      </c>
      <c r="AB11" s="494" t="s">
        <v>2641</v>
      </c>
      <c r="AC11" s="492"/>
      <c r="AD11" s="492"/>
      <c r="AE11" s="492"/>
      <c r="AF11" s="492"/>
      <c r="AG11" s="492"/>
      <c r="AH11" s="492"/>
      <c r="AI11" s="492"/>
    </row>
    <row r="12" spans="1:35" x14ac:dyDescent="0.2">
      <c r="A12" s="354"/>
      <c r="B12" s="123">
        <v>0</v>
      </c>
      <c r="C12" s="124"/>
      <c r="D12" s="125"/>
      <c r="E12" s="126"/>
      <c r="F12" s="126">
        <f>Eingabe!G91</f>
        <v>4500</v>
      </c>
      <c r="G12" s="126">
        <f t="shared" ref="G12:G37" si="0">E12-F12</f>
        <v>-4500</v>
      </c>
      <c r="H12" s="126">
        <f>G12/(1+(Eingabe!G$105/100))^B12</f>
        <v>-4500</v>
      </c>
      <c r="I12" s="127">
        <f>H12</f>
        <v>-4500</v>
      </c>
      <c r="J12" s="128">
        <f>IF(I12&lt;0,K12,0)</f>
        <v>1</v>
      </c>
      <c r="K12" s="243">
        <v>1</v>
      </c>
      <c r="L12" s="129"/>
      <c r="M12" s="232"/>
      <c r="N12" s="235"/>
      <c r="O12" s="130"/>
      <c r="P12" s="130"/>
      <c r="Q12" s="130"/>
      <c r="R12" s="424"/>
      <c r="S12" s="6"/>
      <c r="T12" s="492"/>
      <c r="U12" s="492" t="s">
        <v>833</v>
      </c>
      <c r="V12" s="492" t="s">
        <v>2639</v>
      </c>
      <c r="W12" s="492"/>
      <c r="X12" s="492"/>
      <c r="Y12" s="497">
        <f>F12</f>
        <v>4500</v>
      </c>
      <c r="Z12" s="497">
        <f>F12</f>
        <v>4500</v>
      </c>
      <c r="AA12" s="492"/>
      <c r="AB12" s="492"/>
      <c r="AC12" s="492"/>
      <c r="AD12" s="492"/>
      <c r="AE12" s="492"/>
      <c r="AF12" s="492"/>
      <c r="AG12" s="492"/>
      <c r="AH12" s="492"/>
      <c r="AI12" s="492"/>
    </row>
    <row r="13" spans="1:35" x14ac:dyDescent="0.2">
      <c r="A13" s="354"/>
      <c r="B13" s="123">
        <v>1</v>
      </c>
      <c r="C13" s="124">
        <f>IF($C$8="Überschusseinspeisung",Q13,L13)</f>
        <v>0.12834999999999999</v>
      </c>
      <c r="D13" s="126">
        <f>Eingabe!$G$111*1/(1+(Eingabe!G$97/100))^B12</f>
        <v>3121.92</v>
      </c>
      <c r="E13" s="126">
        <f>C13*D13</f>
        <v>400.69843199999997</v>
      </c>
      <c r="F13" s="126">
        <f>Eingabe!G$88*(Eingabe!G$96/100)*(1+(Eingabe!G$101/100))^B12</f>
        <v>30</v>
      </c>
      <c r="G13" s="126">
        <f t="shared" si="0"/>
        <v>370.69843199999997</v>
      </c>
      <c r="H13" s="126">
        <f>G13/(1+(Eingabe!G$105/100))^B13</f>
        <v>363.42983529411759</v>
      </c>
      <c r="I13" s="127">
        <f t="shared" ref="I13:I37" si="1">I12+H13</f>
        <v>-4136.5701647058822</v>
      </c>
      <c r="J13" s="128">
        <f>IF(I13&lt;0,K13,0)</f>
        <v>2</v>
      </c>
      <c r="K13" s="243">
        <v>2</v>
      </c>
      <c r="L13" s="131">
        <f>IF(Eingabe!$G$65=Eingabe!$B$168,IF(O13&lt;&gt;0,O13,M13),IF(Eingabe!$G$65=Eingabe!$B$169,M13,IF(Eingabe!$G$65=Eingabe!$B$170,Q13,"Zuordnung!")))</f>
        <v>0.12834999999999999</v>
      </c>
      <c r="M13" s="233">
        <f>Eingabe!G$103*(1+(Eingabe!G$104/100))^B12</f>
        <v>5.2999999999999999E-2</v>
      </c>
      <c r="N13" s="236">
        <f>Eingabe!G$102*(1+(Eingabe!G$104/100))^B12</f>
        <v>0.19</v>
      </c>
      <c r="O13" s="132">
        <f t="shared" ref="O13:P25" si="2">$F$8</f>
        <v>0</v>
      </c>
      <c r="P13" s="132">
        <f>$F$8</f>
        <v>0</v>
      </c>
      <c r="Q13" s="133">
        <f>(M13*Eingabe!$G$74+Berechnungen!N13*Eingabe!$G$73)/100</f>
        <v>0.12834999999999999</v>
      </c>
      <c r="R13" s="425"/>
      <c r="S13" s="6"/>
      <c r="T13" s="492" t="s">
        <v>2635</v>
      </c>
      <c r="U13" s="495">
        <f>(N13*Eingabe!$G$73/100)/Eingabe!G79*100</f>
        <v>81.417997662641213</v>
      </c>
      <c r="V13" s="492">
        <f>Eingabe!$G$73</f>
        <v>55</v>
      </c>
      <c r="W13" s="492"/>
      <c r="X13" s="500">
        <f>F13/(1+(Eingabe!G$105/100))^B13</f>
        <v>29.411764705882351</v>
      </c>
      <c r="Y13" s="502">
        <f>Y12+X13</f>
        <v>4529.411764705882</v>
      </c>
      <c r="Z13" s="497">
        <f>F12+F13</f>
        <v>4530</v>
      </c>
      <c r="AA13" s="497">
        <f>D13</f>
        <v>3121.92</v>
      </c>
      <c r="AB13" s="503">
        <f>Z13/AA13</f>
        <v>1.4510301353013531</v>
      </c>
      <c r="AC13" s="503">
        <f>Y13/AA13</f>
        <v>1.4508417142994958</v>
      </c>
      <c r="AD13" s="492">
        <f>IF(AC13&lt;L13,AC13,0)</f>
        <v>0</v>
      </c>
      <c r="AE13" s="492">
        <f t="shared" ref="AE13:AE37" si="3">IF(AD12=0,$AD$38,0)</f>
        <v>0</v>
      </c>
      <c r="AF13" s="492">
        <v>1</v>
      </c>
      <c r="AG13" s="504">
        <f>AC13*(1+(Eingabe!G$105/100))^AF13</f>
        <v>1.4798585485854858</v>
      </c>
      <c r="AH13" s="492"/>
      <c r="AI13" s="492"/>
    </row>
    <row r="14" spans="1:35" x14ac:dyDescent="0.2">
      <c r="A14" s="354"/>
      <c r="B14" s="123">
        <v>2</v>
      </c>
      <c r="C14" s="124">
        <f t="shared" ref="C14:C37" si="4">IF($C$8="Überschusseinspeisung",Q14,L14)</f>
        <v>0.1322005</v>
      </c>
      <c r="D14" s="126">
        <f>Eingabe!$G$111*1/(1+(Eingabe!G$97/100))^B13</f>
        <v>3118.801198801199</v>
      </c>
      <c r="E14" s="126">
        <f t="shared" ref="E14:E37" si="5">C14*D14</f>
        <v>412.30707788211788</v>
      </c>
      <c r="F14" s="126">
        <f>Eingabe!G$88*(Eingabe!G$96/100)*(1+(Eingabe!G$101/100))^B13</f>
        <v>30.6</v>
      </c>
      <c r="G14" s="126">
        <f t="shared" si="0"/>
        <v>381.70707788211786</v>
      </c>
      <c r="H14" s="126">
        <f>G14/(1+(Eingabe!G$105/100))^B14</f>
        <v>366.88492683786802</v>
      </c>
      <c r="I14" s="127">
        <f t="shared" si="1"/>
        <v>-3769.6852378680142</v>
      </c>
      <c r="J14" s="128">
        <f t="shared" ref="J14:J37" si="6">IF(I14&lt;0,K14,0)</f>
        <v>3</v>
      </c>
      <c r="K14" s="243">
        <v>3</v>
      </c>
      <c r="L14" s="131">
        <f>IF(Eingabe!$G$65=Eingabe!$B$168,IF(O14&lt;&gt;0,O14,M14),IF(Eingabe!$G$65=Eingabe!$B$169,M14,IF(Eingabe!$G$65=Eingabe!$B$170,Q14,"Zuordnung!")))</f>
        <v>0.1322005</v>
      </c>
      <c r="M14" s="233">
        <f>Eingabe!G$103*(1+(Eingabe!G$104/100))^B13</f>
        <v>5.459E-2</v>
      </c>
      <c r="N14" s="236">
        <f>Eingabe!G$102*(1+(Eingabe!G$104/100))^B13</f>
        <v>0.19570000000000001</v>
      </c>
      <c r="O14" s="132">
        <f t="shared" si="2"/>
        <v>0</v>
      </c>
      <c r="P14" s="132">
        <f t="shared" si="2"/>
        <v>0</v>
      </c>
      <c r="Q14" s="133">
        <f>(M14*Eingabe!$G$74+Berechnungen!N14*Eingabe!$G$73)/100</f>
        <v>0.1322005</v>
      </c>
      <c r="R14" s="425"/>
      <c r="S14" s="6"/>
      <c r="T14" s="492" t="s">
        <v>2636</v>
      </c>
      <c r="U14" s="495">
        <f>(M13*Eingabe!$G$74/100)/Eingabe!G79*100</f>
        <v>18.582002337358784</v>
      </c>
      <c r="V14" s="492">
        <f>Eingabe!$G$74</f>
        <v>45</v>
      </c>
      <c r="W14" s="492"/>
      <c r="X14" s="500">
        <f>F14/(1+(Eingabe!G$105/100))^B14</f>
        <v>29.411764705882355</v>
      </c>
      <c r="Y14" s="502">
        <f t="shared" ref="Y14:Y37" si="7">Y13+X14</f>
        <v>4558.823529411764</v>
      </c>
      <c r="Z14" s="497">
        <f>Z13+F14</f>
        <v>4560.6000000000004</v>
      </c>
      <c r="AA14" s="497">
        <f t="shared" ref="AA14:AA37" si="8">AA13+D14</f>
        <v>6240.7211988011986</v>
      </c>
      <c r="AB14" s="503">
        <f t="shared" ref="AB14:AB37" si="9">Z14/AA14</f>
        <v>0.73078092334521549</v>
      </c>
      <c r="AC14" s="503">
        <f t="shared" ref="AC14:AC37" si="10">Y14/AA14</f>
        <v>0.73049626544564816</v>
      </c>
      <c r="AD14" s="492">
        <f t="shared" ref="AD14:AD37" si="11">IF(AC14&lt;L14,AC14,0)</f>
        <v>0</v>
      </c>
      <c r="AE14" s="492">
        <f t="shared" si="3"/>
        <v>0</v>
      </c>
      <c r="AF14" s="492">
        <v>2</v>
      </c>
      <c r="AG14" s="504">
        <f>AC14*(1+(Eingabe!G$105/100))^AF14</f>
        <v>0.76000831456965234</v>
      </c>
      <c r="AH14" s="492"/>
      <c r="AI14" s="492"/>
    </row>
    <row r="15" spans="1:35" x14ac:dyDescent="0.2">
      <c r="A15" s="354"/>
      <c r="B15" s="123">
        <v>3</v>
      </c>
      <c r="C15" s="124">
        <f t="shared" si="4"/>
        <v>0.13616651499999999</v>
      </c>
      <c r="D15" s="126">
        <f>Eingabe!$G$111*1/(1+(Eingabe!G$97/100))^B14</f>
        <v>3115.6855132879118</v>
      </c>
      <c r="E15" s="126">
        <f t="shared" si="5"/>
        <v>424.25203818040109</v>
      </c>
      <c r="F15" s="126">
        <f>Eingabe!G$88*(Eingabe!G$96/100)*(1+(Eingabe!G$101/100))^B14</f>
        <v>31.212</v>
      </c>
      <c r="G15" s="126">
        <f t="shared" si="0"/>
        <v>393.0400381804011</v>
      </c>
      <c r="H15" s="126">
        <f>G15/(1+(Eingabe!G$105/100))^B15</f>
        <v>370.37040634861506</v>
      </c>
      <c r="I15" s="127">
        <f t="shared" si="1"/>
        <v>-3399.3148315193989</v>
      </c>
      <c r="J15" s="128">
        <f t="shared" si="6"/>
        <v>4</v>
      </c>
      <c r="K15" s="243">
        <v>4</v>
      </c>
      <c r="L15" s="131">
        <f>IF(Eingabe!$G$65=Eingabe!$B$168,IF(O15&lt;&gt;0,O15,M15),IF(Eingabe!$G$65=Eingabe!$B$169,M15,IF(Eingabe!$G$65=Eingabe!$B$170,Q15,"Zuordnung!")))</f>
        <v>0.13616651499999999</v>
      </c>
      <c r="M15" s="233">
        <f>Eingabe!G$103*(1+(Eingabe!G$104/100))^B14</f>
        <v>5.6227699999999999E-2</v>
      </c>
      <c r="N15" s="236">
        <f>Eingabe!G$102*(1+(Eingabe!G$104/100))^B14</f>
        <v>0.201571</v>
      </c>
      <c r="O15" s="132">
        <f t="shared" si="2"/>
        <v>0</v>
      </c>
      <c r="P15" s="132">
        <f t="shared" si="2"/>
        <v>0</v>
      </c>
      <c r="Q15" s="133">
        <f>(M15*Eingabe!$G$74+Berechnungen!N15*Eingabe!$G$73)/100</f>
        <v>0.13616651499999999</v>
      </c>
      <c r="R15" s="425"/>
      <c r="S15" s="6"/>
      <c r="T15" s="492"/>
      <c r="U15" s="495">
        <f>M15*Eingabe!$G$74/100</f>
        <v>2.5302465E-2</v>
      </c>
      <c r="V15" s="495">
        <f>N15*Eingabe!$G$73/100</f>
        <v>0.11086404999999999</v>
      </c>
      <c r="W15" s="492"/>
      <c r="X15" s="500">
        <f>F15/(1+(Eingabe!G$105/100))^B15</f>
        <v>29.411764705882355</v>
      </c>
      <c r="Y15" s="502">
        <f t="shared" si="7"/>
        <v>4588.2352941176459</v>
      </c>
      <c r="Z15" s="497">
        <f>Z14+F15</f>
        <v>4591.8120000000008</v>
      </c>
      <c r="AA15" s="497">
        <f t="shared" si="8"/>
        <v>9356.4067120891104</v>
      </c>
      <c r="AB15" s="503">
        <f t="shared" si="9"/>
        <v>0.49076660958603574</v>
      </c>
      <c r="AC15" s="503">
        <f t="shared" si="10"/>
        <v>0.49038433613508225</v>
      </c>
      <c r="AD15" s="492">
        <f t="shared" si="11"/>
        <v>0</v>
      </c>
      <c r="AE15" s="492">
        <f t="shared" si="3"/>
        <v>0</v>
      </c>
      <c r="AF15" s="492">
        <v>3</v>
      </c>
      <c r="AG15" s="504">
        <f>AC15*(1+(Eingabe!G$105/100))^AF15</f>
        <v>0.52039978058123837</v>
      </c>
      <c r="AH15" s="492"/>
      <c r="AI15" s="492"/>
    </row>
    <row r="16" spans="1:35" x14ac:dyDescent="0.2">
      <c r="A16" s="354"/>
      <c r="B16" s="123">
        <v>4</v>
      </c>
      <c r="C16" s="124">
        <f t="shared" si="4"/>
        <v>0.14025151045000001</v>
      </c>
      <c r="D16" s="126">
        <f>Eingabe!$G$111*1/(1+(Eingabe!G$97/100))^B15</f>
        <v>3112.5729403475648</v>
      </c>
      <c r="E16" s="126">
        <f t="shared" si="5"/>
        <v>436.54305626954374</v>
      </c>
      <c r="F16" s="126">
        <f>Eingabe!G$88*(Eingabe!G$96/100)*(1+(Eingabe!G$101/100))^B15</f>
        <v>31.836239999999997</v>
      </c>
      <c r="G16" s="126">
        <f t="shared" si="0"/>
        <v>404.70681626954376</v>
      </c>
      <c r="H16" s="126">
        <f>G16/(1+(Eingabe!G$105/100))^B16</f>
        <v>373.88654109237086</v>
      </c>
      <c r="I16" s="127">
        <f t="shared" si="1"/>
        <v>-3025.4282904270281</v>
      </c>
      <c r="J16" s="128">
        <f t="shared" si="6"/>
        <v>5</v>
      </c>
      <c r="K16" s="243">
        <v>5</v>
      </c>
      <c r="L16" s="131">
        <f>IF(Eingabe!$G$65=Eingabe!$B$168,IF(O16&lt;&gt;0,O16,M16),IF(Eingabe!$G$65=Eingabe!$B$169,M16,IF(Eingabe!$G$65=Eingabe!$B$170,Q16,"Zuordnung!")))</f>
        <v>0.14025151045000001</v>
      </c>
      <c r="M16" s="233">
        <f>Eingabe!G$103*(1+(Eingabe!G$104/100))^B15</f>
        <v>5.7914530999999998E-2</v>
      </c>
      <c r="N16" s="236">
        <f>Eingabe!G$102*(1+(Eingabe!G$104/100))^B15</f>
        <v>0.20761813000000001</v>
      </c>
      <c r="O16" s="132">
        <f t="shared" si="2"/>
        <v>0</v>
      </c>
      <c r="P16" s="132">
        <f t="shared" si="2"/>
        <v>0</v>
      </c>
      <c r="Q16" s="133">
        <f>(M16*Eingabe!$G$74+Berechnungen!N16*Eingabe!$G$73)/100</f>
        <v>0.14025151045000001</v>
      </c>
      <c r="R16" s="425"/>
      <c r="S16" s="6"/>
      <c r="T16" s="492"/>
      <c r="U16" s="495">
        <f>M16*Eingabe!$G$74/100</f>
        <v>2.6061538949999997E-2</v>
      </c>
      <c r="V16" s="495">
        <f>N16*Eingabe!$G$73/100</f>
        <v>0.11418997150000001</v>
      </c>
      <c r="W16" s="492"/>
      <c r="X16" s="500">
        <f>F16/(1+(Eingabe!G$105/100))^B16</f>
        <v>29.411764705882351</v>
      </c>
      <c r="Y16" s="502">
        <f t="shared" si="7"/>
        <v>4617.6470588235279</v>
      </c>
      <c r="Z16" s="497">
        <f t="shared" ref="Z16:Z37" si="12">Z15+F16</f>
        <v>4623.6482400000004</v>
      </c>
      <c r="AA16" s="497">
        <f t="shared" si="8"/>
        <v>12468.979652436676</v>
      </c>
      <c r="AB16" s="503">
        <f t="shared" si="9"/>
        <v>0.37081207676014227</v>
      </c>
      <c r="AC16" s="503">
        <f t="shared" si="10"/>
        <v>0.37033078788617252</v>
      </c>
      <c r="AD16" s="492">
        <f t="shared" si="11"/>
        <v>0</v>
      </c>
      <c r="AE16" s="492">
        <f t="shared" si="3"/>
        <v>0</v>
      </c>
      <c r="AF16" s="492">
        <v>4</v>
      </c>
      <c r="AG16" s="504">
        <f>AC16*(1+(Eingabe!G$105/100))^AF16</f>
        <v>0.40085795464613155</v>
      </c>
      <c r="AH16" s="492"/>
      <c r="AI16" s="492"/>
    </row>
    <row r="17" spans="1:35" x14ac:dyDescent="0.2">
      <c r="A17" s="354"/>
      <c r="B17" s="123">
        <v>5</v>
      </c>
      <c r="C17" s="124">
        <f t="shared" si="4"/>
        <v>0.14445905576349999</v>
      </c>
      <c r="D17" s="126">
        <f>Eingabe!$G$111*1/(1+(Eingabe!G$97/100))^B16</f>
        <v>3109.4634768706942</v>
      </c>
      <c r="E17" s="126">
        <f t="shared" si="5"/>
        <v>449.19015779983016</v>
      </c>
      <c r="F17" s="126">
        <f>Eingabe!G$88*(Eingabe!G$96/100)*(1+(Eingabe!G$101/100))^B16</f>
        <v>32.4729648</v>
      </c>
      <c r="G17" s="126">
        <f t="shared" si="0"/>
        <v>416.71719299983016</v>
      </c>
      <c r="H17" s="126">
        <f>G17/(1+(Eingabe!G$105/100))^B17</f>
        <v>377.43360068578551</v>
      </c>
      <c r="I17" s="127">
        <f t="shared" si="1"/>
        <v>-2647.9946897412424</v>
      </c>
      <c r="J17" s="128">
        <f t="shared" si="6"/>
        <v>6</v>
      </c>
      <c r="K17" s="243">
        <v>6</v>
      </c>
      <c r="L17" s="131">
        <f>IF(Eingabe!$G$65=Eingabe!$B$168,IF(O17&lt;&gt;0,O17,M17),IF(Eingabe!$G$65=Eingabe!$B$169,M17,IF(Eingabe!$G$65=Eingabe!$B$170,Q17,"Zuordnung!")))</f>
        <v>0.14445905576349999</v>
      </c>
      <c r="M17" s="233">
        <f>Eingabe!G$103*(1+(Eingabe!G$104/100))^B16</f>
        <v>5.9651966929999994E-2</v>
      </c>
      <c r="N17" s="236">
        <f>Eingabe!G$102*(1+(Eingabe!G$104/100))^B16</f>
        <v>0.21384667389999998</v>
      </c>
      <c r="O17" s="132">
        <f t="shared" si="2"/>
        <v>0</v>
      </c>
      <c r="P17" s="132">
        <f t="shared" si="2"/>
        <v>0</v>
      </c>
      <c r="Q17" s="133">
        <f>(M17*Eingabe!$G$74+Berechnungen!N17*Eingabe!$G$73)/100</f>
        <v>0.14445905576349999</v>
      </c>
      <c r="R17" s="425"/>
      <c r="S17" s="6"/>
      <c r="T17" s="492"/>
      <c r="U17" s="495">
        <f>M17*Eingabe!$G$74/100</f>
        <v>2.6843385118499995E-2</v>
      </c>
      <c r="V17" s="495">
        <f>N17*Eingabe!$G$73/100</f>
        <v>0.11761567064499999</v>
      </c>
      <c r="W17" s="492"/>
      <c r="X17" s="500">
        <f>F17/(1+(Eingabe!G$105/100))^B17</f>
        <v>29.411764705882351</v>
      </c>
      <c r="Y17" s="502">
        <f t="shared" si="7"/>
        <v>4647.0588235294099</v>
      </c>
      <c r="Z17" s="497">
        <f t="shared" si="12"/>
        <v>4656.1212048000007</v>
      </c>
      <c r="AA17" s="497">
        <f t="shared" si="8"/>
        <v>15578.44312930737</v>
      </c>
      <c r="AB17" s="503">
        <f t="shared" si="9"/>
        <v>0.29888231873700821</v>
      </c>
      <c r="AC17" s="503">
        <f t="shared" si="10"/>
        <v>0.29830059300258344</v>
      </c>
      <c r="AD17" s="492">
        <f t="shared" si="11"/>
        <v>0</v>
      </c>
      <c r="AE17" s="492">
        <f t="shared" si="3"/>
        <v>0</v>
      </c>
      <c r="AF17" s="492">
        <v>5</v>
      </c>
      <c r="AG17" s="504">
        <f>AC17*(1+(Eingabe!G$105/100))^AF17</f>
        <v>0.3293479583173286</v>
      </c>
      <c r="AH17" s="492"/>
      <c r="AI17" s="492"/>
    </row>
    <row r="18" spans="1:35" x14ac:dyDescent="0.2">
      <c r="A18" s="354"/>
      <c r="B18" s="123">
        <v>6</v>
      </c>
      <c r="C18" s="124">
        <f t="shared" si="4"/>
        <v>0.14879282743640498</v>
      </c>
      <c r="D18" s="126">
        <f>Eingabe!$G$111*1/(1+(Eingabe!G$97/100))^B17</f>
        <v>3106.3571197509436</v>
      </c>
      <c r="E18" s="126">
        <f t="shared" si="5"/>
        <v>462.20365887495018</v>
      </c>
      <c r="F18" s="126">
        <f>Eingabe!G$88*(Eingabe!G$96/100)*(1+(Eingabe!G$101/100))^B17</f>
        <v>33.122424096000003</v>
      </c>
      <c r="G18" s="126">
        <f t="shared" si="0"/>
        <v>429.08123477895015</v>
      </c>
      <c r="H18" s="126">
        <f>G18/(1+(Eingabe!G$105/100))^B18</f>
        <v>381.01185711682234</v>
      </c>
      <c r="I18" s="127">
        <f t="shared" si="1"/>
        <v>-2266.9828326244201</v>
      </c>
      <c r="J18" s="128">
        <f t="shared" si="6"/>
        <v>7</v>
      </c>
      <c r="K18" s="243">
        <v>7</v>
      </c>
      <c r="L18" s="131">
        <f>IF(Eingabe!$G$65=Eingabe!$B$168,IF(O18&lt;&gt;0,O18,M18),IF(Eingabe!$G$65=Eingabe!$B$169,M18,IF(Eingabe!$G$65=Eingabe!$B$170,Q18,"Zuordnung!")))</f>
        <v>0.14879282743640498</v>
      </c>
      <c r="M18" s="233">
        <f>Eingabe!G$103*(1+(Eingabe!G$104/100))^B17</f>
        <v>6.1441525937899991E-2</v>
      </c>
      <c r="N18" s="236">
        <f>Eingabe!G$102*(1+(Eingabe!G$104/100))^B17</f>
        <v>0.22026207411699997</v>
      </c>
      <c r="O18" s="132">
        <f t="shared" si="2"/>
        <v>0</v>
      </c>
      <c r="P18" s="132">
        <f t="shared" si="2"/>
        <v>0</v>
      </c>
      <c r="Q18" s="133">
        <f>(M18*Eingabe!$G$74+Berechnungen!N18*Eingabe!$G$73)/100</f>
        <v>0.14879282743640498</v>
      </c>
      <c r="R18" s="425"/>
      <c r="S18" s="6"/>
      <c r="T18" s="492"/>
      <c r="U18" s="495">
        <f>M18*Eingabe!$G$74/100</f>
        <v>2.7648686672054997E-2</v>
      </c>
      <c r="V18" s="495">
        <f>N18*Eingabe!$G$73/100</f>
        <v>0.12114414076434998</v>
      </c>
      <c r="W18" s="492"/>
      <c r="X18" s="500">
        <f>F18/(1+(Eingabe!G$105/100))^B18</f>
        <v>29.411764705882355</v>
      </c>
      <c r="Y18" s="502">
        <f t="shared" si="7"/>
        <v>4676.4705882352919</v>
      </c>
      <c r="Z18" s="497">
        <f t="shared" si="12"/>
        <v>4689.2436288960007</v>
      </c>
      <c r="AA18" s="497">
        <f t="shared" si="8"/>
        <v>18684.800249058313</v>
      </c>
      <c r="AB18" s="503">
        <f t="shared" si="9"/>
        <v>0.25096568153744814</v>
      </c>
      <c r="AC18" s="503">
        <f t="shared" si="10"/>
        <v>0.25028207558552729</v>
      </c>
      <c r="AD18" s="492">
        <f t="shared" si="11"/>
        <v>0</v>
      </c>
      <c r="AE18" s="492">
        <f t="shared" si="3"/>
        <v>0</v>
      </c>
      <c r="AF18" s="492">
        <v>6</v>
      </c>
      <c r="AG18" s="504">
        <f>AC18*(1+(Eingabe!G$105/100))^AF18</f>
        <v>0.28185826773981276</v>
      </c>
      <c r="AH18" s="492"/>
      <c r="AI18" s="492"/>
    </row>
    <row r="19" spans="1:35" x14ac:dyDescent="0.2">
      <c r="A19" s="354"/>
      <c r="B19" s="123">
        <v>7</v>
      </c>
      <c r="C19" s="124">
        <f t="shared" si="4"/>
        <v>0.15325661225949713</v>
      </c>
      <c r="D19" s="126">
        <f>Eingabe!$G$111*1/(1+(Eingabe!G$97/100))^B18</f>
        <v>3103.2538658850594</v>
      </c>
      <c r="E19" s="126">
        <f t="shared" si="5"/>
        <v>475.59417446673206</v>
      </c>
      <c r="F19" s="126">
        <f>Eingabe!G$88*(Eingabe!G$96/100)*(1+(Eingabe!G$101/100))^B18</f>
        <v>33.784872577920005</v>
      </c>
      <c r="G19" s="126">
        <f t="shared" si="0"/>
        <v>441.80930188881206</v>
      </c>
      <c r="H19" s="126">
        <f>G19/(1+(Eingabe!G$105/100))^B19</f>
        <v>384.62158476561285</v>
      </c>
      <c r="I19" s="127">
        <f t="shared" si="1"/>
        <v>-1882.3612478588072</v>
      </c>
      <c r="J19" s="128">
        <f t="shared" si="6"/>
        <v>8</v>
      </c>
      <c r="K19" s="243">
        <v>8</v>
      </c>
      <c r="L19" s="131">
        <f>IF(Eingabe!$G$65=Eingabe!$B$168,IF(O19&lt;&gt;0,O19,M19),IF(Eingabe!$G$65=Eingabe!$B$169,M19,IF(Eingabe!$G$65=Eingabe!$B$170,Q19,"Zuordnung!")))</f>
        <v>0.15325661225949713</v>
      </c>
      <c r="M19" s="233">
        <f>Eingabe!G$103*(1+(Eingabe!G$104/100))^B18</f>
        <v>6.3284771716036997E-2</v>
      </c>
      <c r="N19" s="236">
        <f>Eingabe!G$102*(1+(Eingabe!G$104/100))^B18</f>
        <v>0.22686993634050998</v>
      </c>
      <c r="O19" s="132">
        <f t="shared" si="2"/>
        <v>0</v>
      </c>
      <c r="P19" s="132">
        <f t="shared" si="2"/>
        <v>0</v>
      </c>
      <c r="Q19" s="133">
        <f>(M19*Eingabe!$G$74+Berechnungen!N19*Eingabe!$G$73)/100</f>
        <v>0.15325661225949713</v>
      </c>
      <c r="R19" s="425"/>
      <c r="S19" s="6"/>
      <c r="T19" s="492"/>
      <c r="U19" s="495">
        <f>M19*Eingabe!$G$74/100</f>
        <v>2.8478147272216647E-2</v>
      </c>
      <c r="V19" s="495">
        <f>N19*Eingabe!$G$73/100</f>
        <v>0.12477846498728049</v>
      </c>
      <c r="W19" s="492"/>
      <c r="X19" s="500">
        <f>F19/(1+(Eingabe!G$105/100))^B19</f>
        <v>29.411764705882362</v>
      </c>
      <c r="Y19" s="502">
        <f t="shared" si="7"/>
        <v>4705.8823529411738</v>
      </c>
      <c r="Z19" s="497">
        <f t="shared" si="12"/>
        <v>4723.0285014739211</v>
      </c>
      <c r="AA19" s="497">
        <f t="shared" si="8"/>
        <v>21788.054114943374</v>
      </c>
      <c r="AB19" s="503">
        <f t="shared" si="9"/>
        <v>0.21677146919855611</v>
      </c>
      <c r="AC19" s="503">
        <f t="shared" si="10"/>
        <v>0.21598451739265859</v>
      </c>
      <c r="AD19" s="492">
        <f t="shared" si="11"/>
        <v>0</v>
      </c>
      <c r="AE19" s="492">
        <f t="shared" si="3"/>
        <v>0</v>
      </c>
      <c r="AF19" s="492">
        <v>7</v>
      </c>
      <c r="AG19" s="504">
        <f>AC19*(1+(Eingabe!G$105/100))^AF19</f>
        <v>0.24809831956309353</v>
      </c>
      <c r="AH19" s="492"/>
      <c r="AI19" s="492"/>
    </row>
    <row r="20" spans="1:35" x14ac:dyDescent="0.2">
      <c r="A20" s="354"/>
      <c r="B20" s="123">
        <v>8</v>
      </c>
      <c r="C20" s="124">
        <f t="shared" si="4"/>
        <v>0.15785431062728209</v>
      </c>
      <c r="D20" s="126">
        <f>Eingabe!$G$111*1/(1+(Eingabe!G$97/100))^B19</f>
        <v>3100.153712172887</v>
      </c>
      <c r="E20" s="126">
        <f t="shared" si="5"/>
        <v>489.37262707366057</v>
      </c>
      <c r="F20" s="126">
        <f>Eingabe!G$88*(Eingabe!G$96/100)*(1+(Eingabe!G$101/100))^B19</f>
        <v>34.460570029478397</v>
      </c>
      <c r="G20" s="126">
        <f t="shared" si="0"/>
        <v>454.91205704418218</v>
      </c>
      <c r="H20" s="126">
        <f>G20/(1+(Eingabe!G$105/100))^B20</f>
        <v>388.26306042549629</v>
      </c>
      <c r="I20" s="127">
        <f t="shared" si="1"/>
        <v>-1494.0981874333111</v>
      </c>
      <c r="J20" s="128">
        <f t="shared" si="6"/>
        <v>9</v>
      </c>
      <c r="K20" s="243">
        <v>9</v>
      </c>
      <c r="L20" s="131">
        <f>IF(Eingabe!$G$65=Eingabe!$B$168,IF(O20&lt;&gt;0,O20,M20),IF(Eingabe!$G$65=Eingabe!$B$169,M20,IF(Eingabe!$G$65=Eingabe!$B$170,Q20,"Zuordnung!")))</f>
        <v>0.15785431062728209</v>
      </c>
      <c r="M20" s="233">
        <f>Eingabe!G$103*(1+(Eingabe!G$104/100))^B19</f>
        <v>6.5183314867518105E-2</v>
      </c>
      <c r="N20" s="236">
        <f>Eingabe!G$102*(1+(Eingabe!G$104/100))^B19</f>
        <v>0.23367603443072529</v>
      </c>
      <c r="O20" s="132">
        <f t="shared" si="2"/>
        <v>0</v>
      </c>
      <c r="P20" s="132">
        <f t="shared" si="2"/>
        <v>0</v>
      </c>
      <c r="Q20" s="133">
        <f>(M20*Eingabe!$G$74+Berechnungen!N20*Eingabe!$G$73)/100</f>
        <v>0.15785431062728209</v>
      </c>
      <c r="R20" s="425"/>
      <c r="S20" s="6"/>
      <c r="T20" s="492"/>
      <c r="U20" s="495">
        <f>M20*Eingabe!$G$74/100</f>
        <v>2.9332491690383149E-2</v>
      </c>
      <c r="V20" s="495">
        <f>N20*Eingabe!$G$73/100</f>
        <v>0.12852181893689893</v>
      </c>
      <c r="W20" s="492"/>
      <c r="X20" s="500">
        <f>F20/(1+(Eingabe!G$105/100))^B20</f>
        <v>29.411764705882351</v>
      </c>
      <c r="Y20" s="502">
        <f t="shared" si="7"/>
        <v>4735.2941176470558</v>
      </c>
      <c r="Z20" s="497">
        <f t="shared" si="12"/>
        <v>4757.4890715033998</v>
      </c>
      <c r="AA20" s="497">
        <f t="shared" si="8"/>
        <v>24888.207827116261</v>
      </c>
      <c r="AB20" s="503">
        <f t="shared" si="9"/>
        <v>0.19115434524457839</v>
      </c>
      <c r="AC20" s="503">
        <f t="shared" si="10"/>
        <v>0.19026255930279748</v>
      </c>
      <c r="AD20" s="492">
        <f t="shared" si="11"/>
        <v>0</v>
      </c>
      <c r="AE20" s="492">
        <f t="shared" si="3"/>
        <v>0</v>
      </c>
      <c r="AF20" s="492">
        <v>8</v>
      </c>
      <c r="AG20" s="504">
        <f>AC20*(1+(Eingabe!G$105/100))^AF20</f>
        <v>0.22292291246062254</v>
      </c>
      <c r="AH20" s="492"/>
      <c r="AI20" s="492"/>
    </row>
    <row r="21" spans="1:35" x14ac:dyDescent="0.2">
      <c r="A21" s="354"/>
      <c r="B21" s="123">
        <v>9</v>
      </c>
      <c r="C21" s="124">
        <f t="shared" si="4"/>
        <v>0.16258993994610049</v>
      </c>
      <c r="D21" s="126">
        <f>Eingabe!$G$111*1/(1+(Eingabe!G$97/100))^B20</f>
        <v>3097.0566555173696</v>
      </c>
      <c r="E21" s="126">
        <f t="shared" si="5"/>
        <v>503.55025563023997</v>
      </c>
      <c r="F21" s="126">
        <f>Eingabe!G$88*(Eingabe!G$96/100)*(1+(Eingabe!G$101/100))^B20</f>
        <v>35.149781430067968</v>
      </c>
      <c r="G21" s="126">
        <f t="shared" si="0"/>
        <v>468.40047420017203</v>
      </c>
      <c r="H21" s="126">
        <f>G21/(1+(Eingabe!G$105/100))^B21</f>
        <v>391.93656332424422</v>
      </c>
      <c r="I21" s="127">
        <f t="shared" si="1"/>
        <v>-1102.1616241090669</v>
      </c>
      <c r="J21" s="128">
        <f t="shared" si="6"/>
        <v>10</v>
      </c>
      <c r="K21" s="243">
        <v>10</v>
      </c>
      <c r="L21" s="131">
        <f>IF(Eingabe!$G$65=Eingabe!$B$168,IF(O21&lt;&gt;0,O21,M21),IF(Eingabe!$G$65=Eingabe!$B$169,M21,IF(Eingabe!$G$65=Eingabe!$B$170,Q21,"Zuordnung!")))</f>
        <v>0.16258993994610049</v>
      </c>
      <c r="M21" s="233">
        <f>Eingabe!G$103*(1+(Eingabe!G$104/100))^B20</f>
        <v>6.713881431354364E-2</v>
      </c>
      <c r="N21" s="236">
        <f>Eingabe!G$102*(1+(Eingabe!G$104/100))^B20</f>
        <v>0.24068631546364702</v>
      </c>
      <c r="O21" s="132">
        <f t="shared" si="2"/>
        <v>0</v>
      </c>
      <c r="P21" s="132">
        <f t="shared" si="2"/>
        <v>0</v>
      </c>
      <c r="Q21" s="133">
        <f>(M21*Eingabe!$G$74+Berechnungen!N21*Eingabe!$G$73)/100</f>
        <v>0.16258993994610049</v>
      </c>
      <c r="R21" s="425"/>
      <c r="S21" s="6"/>
      <c r="T21" s="492"/>
      <c r="U21" s="495">
        <f>M21*Eingabe!$G$74/100</f>
        <v>3.0212466441094637E-2</v>
      </c>
      <c r="V21" s="495">
        <f>N21*Eingabe!$G$73/100</f>
        <v>0.13237747350500587</v>
      </c>
      <c r="W21" s="492"/>
      <c r="X21" s="500">
        <f>F21/(1+(Eingabe!G$105/100))^B21</f>
        <v>29.411764705882355</v>
      </c>
      <c r="Y21" s="502">
        <f t="shared" si="7"/>
        <v>4764.7058823529378</v>
      </c>
      <c r="Z21" s="497">
        <f t="shared" si="12"/>
        <v>4792.6388529334681</v>
      </c>
      <c r="AA21" s="497">
        <f t="shared" si="8"/>
        <v>27985.264482633629</v>
      </c>
      <c r="AB21" s="503">
        <f t="shared" si="9"/>
        <v>0.17125579984807934</v>
      </c>
      <c r="AC21" s="503">
        <f t="shared" si="10"/>
        <v>0.17025766847083743</v>
      </c>
      <c r="AD21" s="492">
        <f t="shared" si="11"/>
        <v>0</v>
      </c>
      <c r="AE21" s="492">
        <f t="shared" si="3"/>
        <v>0</v>
      </c>
      <c r="AF21" s="492">
        <v>9</v>
      </c>
      <c r="AG21" s="504">
        <f>AC21*(1+(Eingabe!G$105/100))^AF21</f>
        <v>0.20347367434045893</v>
      </c>
      <c r="AH21" s="492"/>
      <c r="AI21" s="492"/>
    </row>
    <row r="22" spans="1:35" x14ac:dyDescent="0.2">
      <c r="A22" s="354"/>
      <c r="B22" s="123">
        <v>10</v>
      </c>
      <c r="C22" s="124">
        <f t="shared" si="4"/>
        <v>0.16746763814448354</v>
      </c>
      <c r="D22" s="126">
        <f>Eingabe!$G$111*1/(1+(Eingabe!G$97/100))^B21</f>
        <v>3093.9626928245452</v>
      </c>
      <c r="E22" s="126">
        <f t="shared" si="5"/>
        <v>518.13862467447279</v>
      </c>
      <c r="F22" s="126">
        <f>Eingabe!G$88*(Eingabe!G$96/100)*(1+(Eingabe!G$101/100))^B21</f>
        <v>35.852777058669325</v>
      </c>
      <c r="G22" s="126">
        <f t="shared" si="0"/>
        <v>482.28584761580345</v>
      </c>
      <c r="H22" s="126">
        <f>G22/(1+(Eingabe!G$105/100))^B22</f>
        <v>395.64237514547256</v>
      </c>
      <c r="I22" s="127">
        <f t="shared" si="1"/>
        <v>-706.51924896359435</v>
      </c>
      <c r="J22" s="128">
        <f t="shared" si="6"/>
        <v>11</v>
      </c>
      <c r="K22" s="243">
        <v>11</v>
      </c>
      <c r="L22" s="131">
        <f>IF(Eingabe!$G$65=Eingabe!$B$168,IF(O22&lt;&gt;0,O22,M22),IF(Eingabe!$G$65=Eingabe!$B$169,M22,IF(Eingabe!$G$65=Eingabe!$B$170,Q22,"Zuordnung!")))</f>
        <v>0.16746763814448354</v>
      </c>
      <c r="M22" s="233">
        <f>Eingabe!G$103*(1+(Eingabe!G$104/100))^B21</f>
        <v>6.9152978742949955E-2</v>
      </c>
      <c r="N22" s="236">
        <f>Eingabe!G$102*(1+(Eingabe!G$104/100))^B21</f>
        <v>0.24790690492755646</v>
      </c>
      <c r="O22" s="132">
        <f t="shared" si="2"/>
        <v>0</v>
      </c>
      <c r="P22" s="132">
        <f t="shared" si="2"/>
        <v>0</v>
      </c>
      <c r="Q22" s="133">
        <f>(M22*Eingabe!$G$74+Berechnungen!N22*Eingabe!$G$73)/100</f>
        <v>0.16746763814448354</v>
      </c>
      <c r="R22" s="425"/>
      <c r="S22" s="6"/>
      <c r="T22" s="492"/>
      <c r="U22" s="495">
        <f>M22*Eingabe!$G$74/100</f>
        <v>3.1118840434327479E-2</v>
      </c>
      <c r="V22" s="495">
        <f>N22*Eingabe!$G$73/100</f>
        <v>0.13634879771015604</v>
      </c>
      <c r="W22" s="492"/>
      <c r="X22" s="500">
        <f>F22/(1+(Eingabe!G$105/100))^B22</f>
        <v>29.411764705882351</v>
      </c>
      <c r="Y22" s="502">
        <f t="shared" si="7"/>
        <v>4794.1176470588198</v>
      </c>
      <c r="Z22" s="497">
        <f t="shared" si="12"/>
        <v>4828.4916299921379</v>
      </c>
      <c r="AA22" s="497">
        <f t="shared" si="8"/>
        <v>31079.227175458174</v>
      </c>
      <c r="AB22" s="503">
        <f t="shared" si="9"/>
        <v>0.15536073669827202</v>
      </c>
      <c r="AC22" s="503">
        <f t="shared" si="10"/>
        <v>0.15425472518970845</v>
      </c>
      <c r="AD22" s="492">
        <f t="shared" si="11"/>
        <v>0.15425472518970845</v>
      </c>
      <c r="AE22" s="492">
        <f t="shared" si="3"/>
        <v>0</v>
      </c>
      <c r="AF22" s="492">
        <v>10</v>
      </c>
      <c r="AG22" s="504">
        <f>AC22*(1+(Eingabe!G$105/100))^AF22</f>
        <v>0.18803564926407931</v>
      </c>
      <c r="AH22" s="492"/>
      <c r="AI22" s="492"/>
    </row>
    <row r="23" spans="1:35" x14ac:dyDescent="0.2">
      <c r="A23" s="354"/>
      <c r="B23" s="123">
        <v>11</v>
      </c>
      <c r="C23" s="124">
        <f t="shared" si="4"/>
        <v>0.17249166728881804</v>
      </c>
      <c r="D23" s="126">
        <f>Eingabe!$G$111*1/(1+(Eingabe!G$97/100))^B22</f>
        <v>3090.8718210035422</v>
      </c>
      <c r="E23" s="126">
        <f t="shared" si="5"/>
        <v>533.14963378092614</v>
      </c>
      <c r="F23" s="126">
        <f>Eingabe!G$88*(Eingabe!G$96/100)*(1+(Eingabe!G$101/100))^B22</f>
        <v>36.569832599842712</v>
      </c>
      <c r="G23" s="126">
        <f t="shared" si="0"/>
        <v>496.57980118108344</v>
      </c>
      <c r="H23" s="126">
        <f>G23/(1+(Eingabe!G$105/100))^B23</f>
        <v>399.38078005023971</v>
      </c>
      <c r="I23" s="127">
        <f t="shared" si="1"/>
        <v>-307.13846891335464</v>
      </c>
      <c r="J23" s="128">
        <f t="shared" si="6"/>
        <v>12</v>
      </c>
      <c r="K23" s="243">
        <v>12</v>
      </c>
      <c r="L23" s="131">
        <f>IF(Eingabe!$G$65=Eingabe!$B$168,IF(O23&lt;&gt;0,O23,M23),IF(Eingabe!$G$65=Eingabe!$B$169,M23,IF(Eingabe!$G$65=Eingabe!$B$170,Q23,"Zuordnung!")))</f>
        <v>0.17249166728881804</v>
      </c>
      <c r="M23" s="233">
        <f>Eingabe!G$103*(1+(Eingabe!G$104/100))^B22</f>
        <v>7.1227568105238448E-2</v>
      </c>
      <c r="N23" s="236">
        <f>Eingabe!G$102*(1+(Eingabe!G$104/100))^B22</f>
        <v>0.25534411207538316</v>
      </c>
      <c r="O23" s="132">
        <f t="shared" si="2"/>
        <v>0</v>
      </c>
      <c r="P23" s="132">
        <f t="shared" si="2"/>
        <v>0</v>
      </c>
      <c r="Q23" s="133">
        <f>(M23*Eingabe!$G$74+Berechnungen!N23*Eingabe!$G$73)/100</f>
        <v>0.17249166728881804</v>
      </c>
      <c r="R23" s="425"/>
      <c r="S23" s="6"/>
      <c r="T23" s="492"/>
      <c r="U23" s="495">
        <f>M23*Eingabe!$G$74/100</f>
        <v>3.2052405647357299E-2</v>
      </c>
      <c r="V23" s="495">
        <f>N23*Eingabe!$G$73/100</f>
        <v>0.14043926164146073</v>
      </c>
      <c r="W23" s="492"/>
      <c r="X23" s="500">
        <f>F23/(1+(Eingabe!G$105/100))^B23</f>
        <v>29.411764705882359</v>
      </c>
      <c r="Y23" s="502">
        <f t="shared" si="7"/>
        <v>4823.5294117647018</v>
      </c>
      <c r="Z23" s="497">
        <f t="shared" si="12"/>
        <v>4865.0614625919807</v>
      </c>
      <c r="AA23" s="497">
        <f t="shared" si="8"/>
        <v>34170.098996461718</v>
      </c>
      <c r="AB23" s="503">
        <f t="shared" si="9"/>
        <v>0.1423777397629358</v>
      </c>
      <c r="AC23" s="503">
        <f t="shared" si="10"/>
        <v>0.14116228964581501</v>
      </c>
      <c r="AD23" s="492">
        <f t="shared" si="11"/>
        <v>0.14116228964581501</v>
      </c>
      <c r="AE23" s="492">
        <f t="shared" si="3"/>
        <v>0</v>
      </c>
      <c r="AF23" s="492">
        <v>11</v>
      </c>
      <c r="AG23" s="504">
        <f>AC23*(1+(Eingabe!G$105/100))^AF23</f>
        <v>0.17551756425977078</v>
      </c>
      <c r="AH23" s="492"/>
      <c r="AI23" s="492"/>
    </row>
    <row r="24" spans="1:35" x14ac:dyDescent="0.2">
      <c r="A24" s="354"/>
      <c r="B24" s="123">
        <v>12</v>
      </c>
      <c r="C24" s="124">
        <f t="shared" si="4"/>
        <v>0.17766641730748259</v>
      </c>
      <c r="D24" s="126">
        <f>Eingabe!$G$111*1/(1+(Eingabe!G$97/100))^B23</f>
        <v>3087.7840369665764</v>
      </c>
      <c r="E24" s="126">
        <f t="shared" si="5"/>
        <v>548.59552726708705</v>
      </c>
      <c r="F24" s="126">
        <f>Eingabe!G$88*(Eingabe!G$96/100)*(1+(Eingabe!G$101/100))^B23</f>
        <v>37.301229251839558</v>
      </c>
      <c r="G24" s="126">
        <f t="shared" si="0"/>
        <v>511.29429801524748</v>
      </c>
      <c r="H24" s="126">
        <f>G24/(1+(Eingabe!G$105/100))^B24</f>
        <v>403.15206469883628</v>
      </c>
      <c r="I24" s="127">
        <f t="shared" si="1"/>
        <v>96.013595785481641</v>
      </c>
      <c r="J24" s="128">
        <f t="shared" si="6"/>
        <v>0</v>
      </c>
      <c r="K24" s="243">
        <v>13</v>
      </c>
      <c r="L24" s="131">
        <f>IF(Eingabe!$G$65=Eingabe!$B$168,IF(O24&lt;&gt;0,O24,M24),IF(Eingabe!$G$65=Eingabe!$B$169,M24,IF(Eingabe!$G$65=Eingabe!$B$170,Q24,"Zuordnung!")))</f>
        <v>0.17766641730748259</v>
      </c>
      <c r="M24" s="233">
        <f>Eingabe!G$103*(1+(Eingabe!G$104/100))^B23</f>
        <v>7.3364395148395614E-2</v>
      </c>
      <c r="N24" s="236">
        <f>Eingabe!G$102*(1+(Eingabe!G$104/100))^B23</f>
        <v>0.26300443543764462</v>
      </c>
      <c r="O24" s="132">
        <f t="shared" si="2"/>
        <v>0</v>
      </c>
      <c r="P24" s="132">
        <f t="shared" si="2"/>
        <v>0</v>
      </c>
      <c r="Q24" s="133">
        <f>(M24*Eingabe!$G$74+Berechnungen!N24*Eingabe!$G$73)/100</f>
        <v>0.17766641730748259</v>
      </c>
      <c r="R24" s="425"/>
      <c r="S24" s="6"/>
      <c r="T24" s="492"/>
      <c r="U24" s="495">
        <f>M24*Eingabe!$G$74/100</f>
        <v>3.3013977816778027E-2</v>
      </c>
      <c r="V24" s="495">
        <f>N24*Eingabe!$G$73/100</f>
        <v>0.14465243949070455</v>
      </c>
      <c r="W24" s="492"/>
      <c r="X24" s="500">
        <f>F24/(1+(Eingabe!G$105/100))^B24</f>
        <v>29.411764705882348</v>
      </c>
      <c r="Y24" s="502">
        <f t="shared" si="7"/>
        <v>4852.9411764705837</v>
      </c>
      <c r="Z24" s="497">
        <f t="shared" si="12"/>
        <v>4902.3626918438204</v>
      </c>
      <c r="AA24" s="497">
        <f t="shared" si="8"/>
        <v>37257.883033428297</v>
      </c>
      <c r="AB24" s="503">
        <f t="shared" si="9"/>
        <v>0.13157920667272888</v>
      </c>
      <c r="AC24" s="503">
        <f t="shared" si="10"/>
        <v>0.13025273529675468</v>
      </c>
      <c r="AD24" s="492">
        <f t="shared" si="11"/>
        <v>0.13025273529675468</v>
      </c>
      <c r="AE24" s="492">
        <f t="shared" si="3"/>
        <v>0</v>
      </c>
      <c r="AF24" s="492">
        <v>12</v>
      </c>
      <c r="AG24" s="504">
        <f>AC24*(1+(Eingabe!G$105/100))^AF24</f>
        <v>0.16519196275943634</v>
      </c>
      <c r="AH24" s="492"/>
      <c r="AI24" s="492"/>
    </row>
    <row r="25" spans="1:35" x14ac:dyDescent="0.2">
      <c r="A25" s="354"/>
      <c r="B25" s="123">
        <v>13</v>
      </c>
      <c r="C25" s="124">
        <f t="shared" si="4"/>
        <v>0.18299640982670703</v>
      </c>
      <c r="D25" s="126">
        <f>Eingabe!$G$111*1/(1+(Eingabe!G$97/100))^B24</f>
        <v>3084.6993376289479</v>
      </c>
      <c r="E25" s="126">
        <f t="shared" si="5"/>
        <v>564.48890418091867</v>
      </c>
      <c r="F25" s="126">
        <f>(Eingabe!G$88*(Eingabe!G$96/100)*(1+(Eingabe!G$101/100))^B24)+Eingabe!G95</f>
        <v>1038.0472538368763</v>
      </c>
      <c r="G25" s="126">
        <f t="shared" si="0"/>
        <v>-473.55834965595761</v>
      </c>
      <c r="H25" s="126">
        <f>G25/(1+(Eingabe!G$105/100))^B25</f>
        <v>-366.07600680728865</v>
      </c>
      <c r="I25" s="127">
        <f t="shared" si="1"/>
        <v>-270.06241102180701</v>
      </c>
      <c r="J25" s="128">
        <f t="shared" si="6"/>
        <v>14</v>
      </c>
      <c r="K25" s="243">
        <v>14</v>
      </c>
      <c r="L25" s="131">
        <f>IF(Eingabe!$G$65=Eingabe!$B$168,IF(O25&lt;&gt;0,O25,M25),IF(Eingabe!$G$65=Eingabe!$B$169,M25,IF(Eingabe!$G$65=Eingabe!$B$170,Q25,"Zuordnung!")))</f>
        <v>0.18299640982670703</v>
      </c>
      <c r="M25" s="233">
        <f>Eingabe!G$103*(1+(Eingabe!G$104/100))^B24</f>
        <v>7.556532700284746E-2</v>
      </c>
      <c r="N25" s="236">
        <f>Eingabe!G$102*(1+(Eingabe!G$104/100))^B24</f>
        <v>0.27089456850077392</v>
      </c>
      <c r="O25" s="132">
        <f t="shared" si="2"/>
        <v>0</v>
      </c>
      <c r="P25" s="132">
        <f t="shared" si="2"/>
        <v>0</v>
      </c>
      <c r="Q25" s="133">
        <f>(M25*Eingabe!$G$74+Berechnungen!N25*Eingabe!$G$73)/100</f>
        <v>0.18299640982670703</v>
      </c>
      <c r="R25" s="425"/>
      <c r="S25" s="6"/>
      <c r="T25" s="492"/>
      <c r="U25" s="495">
        <f>M25*Eingabe!$G$74/100</f>
        <v>3.4004397151281361E-2</v>
      </c>
      <c r="V25" s="495">
        <f>N25*Eingabe!$G$73/100</f>
        <v>0.14899201267542567</v>
      </c>
      <c r="W25" s="492"/>
      <c r="X25" s="500">
        <f>F25/(1+(Eingabe!G$105/100))^B25</f>
        <v>802.4442897859376</v>
      </c>
      <c r="Y25" s="502">
        <f t="shared" si="7"/>
        <v>5655.3854662565209</v>
      </c>
      <c r="Z25" s="497">
        <f t="shared" si="12"/>
        <v>5940.4099456806962</v>
      </c>
      <c r="AA25" s="497">
        <f t="shared" si="8"/>
        <v>40342.582371057244</v>
      </c>
      <c r="AB25" s="503">
        <f t="shared" si="9"/>
        <v>0.14724912478439883</v>
      </c>
      <c r="AC25" s="503">
        <f t="shared" si="10"/>
        <v>0.1401840222879196</v>
      </c>
      <c r="AD25" s="492">
        <f t="shared" si="11"/>
        <v>0.1401840222879196</v>
      </c>
      <c r="AE25" s="492">
        <f t="shared" si="3"/>
        <v>0</v>
      </c>
      <c r="AF25" s="492">
        <v>13</v>
      </c>
      <c r="AG25" s="504">
        <f>AC25*(1+(Eingabe!G$105/100))^AF25</f>
        <v>0.18134298071533553</v>
      </c>
      <c r="AH25" s="492"/>
      <c r="AI25" s="492"/>
    </row>
    <row r="26" spans="1:35" x14ac:dyDescent="0.2">
      <c r="A26" s="354"/>
      <c r="B26" s="123">
        <v>14</v>
      </c>
      <c r="C26" s="124">
        <f t="shared" si="4"/>
        <v>0.18848630212150824</v>
      </c>
      <c r="D26" s="126">
        <f>Eingabe!$G$111*1/(1+(Eingabe!G$97/100))^B25</f>
        <v>3081.6177199090389</v>
      </c>
      <c r="E26" s="126">
        <f t="shared" si="5"/>
        <v>580.84272857776853</v>
      </c>
      <c r="F26" s="126">
        <f>Eingabe!G$88*(Eingabe!G$96/100)*(1+(Eingabe!G$101/100))^B25</f>
        <v>38.808198913613886</v>
      </c>
      <c r="G26" s="126">
        <f t="shared" si="0"/>
        <v>542.03452966415466</v>
      </c>
      <c r="H26" s="126">
        <f>G26/(1+(Eingabe!G$105/100))^B26</f>
        <v>410.79443249692315</v>
      </c>
      <c r="I26" s="127">
        <f t="shared" si="1"/>
        <v>140.73202147511614</v>
      </c>
      <c r="J26" s="128">
        <f t="shared" si="6"/>
        <v>0</v>
      </c>
      <c r="K26" s="243">
        <v>15</v>
      </c>
      <c r="L26" s="131">
        <f>IF(Eingabe!$G$65=Eingabe!$B$168,IF(O26&lt;&gt;0,O26,M26),IF(Eingabe!$G$65=Eingabe!$B$169,M26,IF(Eingabe!$G$65=Eingabe!$B$170,Q26,"Zuordnung!")))</f>
        <v>0.18848630212150824</v>
      </c>
      <c r="M26" s="233">
        <f>Eingabe!G$103*(1+(Eingabe!G$104/100))^B25</f>
        <v>7.7832286812932888E-2</v>
      </c>
      <c r="N26" s="236">
        <f>Eingabe!G$102*(1+(Eingabe!G$104/100))^B25</f>
        <v>0.27902140555579713</v>
      </c>
      <c r="O26" s="133">
        <f>IF(Eingabe!$G$67="Überschusseinspeisung",P26,M26)</f>
        <v>0.18848630212150824</v>
      </c>
      <c r="P26" s="229">
        <f t="shared" ref="P26:P37" si="13">Q26</f>
        <v>0.18848630212150824</v>
      </c>
      <c r="Q26" s="133">
        <f>(M26*Eingabe!$G$74+Berechnungen!N26*Eingabe!$G$73)/100</f>
        <v>0.18848630212150824</v>
      </c>
      <c r="R26" s="425"/>
      <c r="S26" s="6"/>
      <c r="T26" s="492"/>
      <c r="U26" s="495">
        <f>M26*Eingabe!$G$74/100</f>
        <v>3.50245290658198E-2</v>
      </c>
      <c r="V26" s="495">
        <f>N26*Eingabe!$G$73/100</f>
        <v>0.15346177305568842</v>
      </c>
      <c r="W26" s="492"/>
      <c r="X26" s="500">
        <f>F26/(1+(Eingabe!G$105/100))^B26</f>
        <v>29.411764705882351</v>
      </c>
      <c r="Y26" s="502">
        <f t="shared" si="7"/>
        <v>5684.7972309624029</v>
      </c>
      <c r="Z26" s="497">
        <f t="shared" si="12"/>
        <v>5979.2181445943097</v>
      </c>
      <c r="AA26" s="497">
        <f t="shared" si="8"/>
        <v>43424.200090966282</v>
      </c>
      <c r="AB26" s="503">
        <f t="shared" si="9"/>
        <v>0.13769322479329196</v>
      </c>
      <c r="AC26" s="503">
        <f t="shared" si="10"/>
        <v>0.13091311340344147</v>
      </c>
      <c r="AD26" s="492">
        <f t="shared" si="11"/>
        <v>0.13091311340344147</v>
      </c>
      <c r="AE26" s="492">
        <f t="shared" si="3"/>
        <v>0</v>
      </c>
      <c r="AF26" s="492">
        <v>14</v>
      </c>
      <c r="AG26" s="504">
        <f>AC26*(1+(Eingabe!G$105/100))^AF26</f>
        <v>0.17273707294228247</v>
      </c>
      <c r="AH26" s="492"/>
      <c r="AI26" s="492"/>
    </row>
    <row r="27" spans="1:35" x14ac:dyDescent="0.2">
      <c r="A27" s="354"/>
      <c r="B27" s="123">
        <v>15</v>
      </c>
      <c r="C27" s="124">
        <f t="shared" si="4"/>
        <v>0.19414089118515354</v>
      </c>
      <c r="D27" s="126">
        <f>Eingabe!$G$111*1/(1+(Eingabe!G$97/100))^B26</f>
        <v>3078.5391807283117</v>
      </c>
      <c r="E27" s="126">
        <f t="shared" si="5"/>
        <v>597.67034009500685</v>
      </c>
      <c r="F27" s="126">
        <f>Eingabe!G$88*(Eingabe!G$96/100)*(1+(Eingabe!G$101/100))^B26</f>
        <v>39.584362891886165</v>
      </c>
      <c r="G27" s="126">
        <f t="shared" si="0"/>
        <v>558.08597720312071</v>
      </c>
      <c r="H27" s="126">
        <f>G27/(1+(Eingabe!G$105/100))^B27</f>
        <v>414.66610166195568</v>
      </c>
      <c r="I27" s="127">
        <f t="shared" si="1"/>
        <v>555.39812313707182</v>
      </c>
      <c r="J27" s="128">
        <f t="shared" si="6"/>
        <v>0</v>
      </c>
      <c r="K27" s="243">
        <v>16</v>
      </c>
      <c r="L27" s="131">
        <f>IF(Eingabe!$G$65=Eingabe!$B$168,IF(O27&lt;&gt;0,O27,M27),IF(Eingabe!$G$65=Eingabe!$B$169,M27,IF(Eingabe!$G$65=Eingabe!$B$170,Q27,"Zuordnung!")))</f>
        <v>0.19414089118515354</v>
      </c>
      <c r="M27" s="233">
        <f>Eingabe!G$103*(1+(Eingabe!G$104/100))^B26</f>
        <v>8.0167255417320879E-2</v>
      </c>
      <c r="N27" s="236">
        <f>Eingabe!G$102*(1+(Eingabe!G$104/100))^B26</f>
        <v>0.28739204772247112</v>
      </c>
      <c r="O27" s="133">
        <f>IF(Eingabe!$G$67="Überschusseinspeisung",P27,M27)</f>
        <v>0.19414089118515354</v>
      </c>
      <c r="P27" s="229">
        <f t="shared" si="13"/>
        <v>0.19414089118515354</v>
      </c>
      <c r="Q27" s="133">
        <f>(M27*Eingabe!$G$74+Berechnungen!N27*Eingabe!$G$73)/100</f>
        <v>0.19414089118515354</v>
      </c>
      <c r="R27" s="425"/>
      <c r="S27" s="6"/>
      <c r="T27" s="492"/>
      <c r="U27" s="495">
        <f>M27*Eingabe!$G$74/100</f>
        <v>3.6075264937794393E-2</v>
      </c>
      <c r="V27" s="495">
        <f>N27*Eingabe!$G$73/100</f>
        <v>0.15806562624735912</v>
      </c>
      <c r="W27" s="492"/>
      <c r="X27" s="500">
        <f>F27/(1+(Eingabe!G$105/100))^B27</f>
        <v>29.411764705882362</v>
      </c>
      <c r="Y27" s="502">
        <f t="shared" si="7"/>
        <v>5714.2089956682848</v>
      </c>
      <c r="Z27" s="497">
        <f t="shared" si="12"/>
        <v>6018.8025074861962</v>
      </c>
      <c r="AA27" s="497">
        <f t="shared" si="8"/>
        <v>46502.739271694591</v>
      </c>
      <c r="AB27" s="503">
        <f t="shared" si="9"/>
        <v>0.12942898852304249</v>
      </c>
      <c r="AC27" s="503">
        <f t="shared" si="10"/>
        <v>0.12287897627455302</v>
      </c>
      <c r="AD27" s="492">
        <f t="shared" si="11"/>
        <v>0.12287897627455302</v>
      </c>
      <c r="AE27" s="492">
        <f t="shared" si="3"/>
        <v>0</v>
      </c>
      <c r="AF27" s="492">
        <v>15</v>
      </c>
      <c r="AG27" s="504">
        <f>AC27*(1+(Eingabe!G$105/100))^AF27</f>
        <v>0.16537892361360276</v>
      </c>
      <c r="AH27" s="492"/>
      <c r="AI27" s="492"/>
    </row>
    <row r="28" spans="1:35" x14ac:dyDescent="0.2">
      <c r="A28" s="354"/>
      <c r="B28" s="123">
        <v>16</v>
      </c>
      <c r="C28" s="124">
        <f t="shared" si="4"/>
        <v>0.19996511792070815</v>
      </c>
      <c r="D28" s="126">
        <f>Eingabe!$G$111*1/(1+(Eingabe!G$97/100))^B27</f>
        <v>3075.4637170113006</v>
      </c>
      <c r="E28" s="126">
        <f t="shared" si="5"/>
        <v>614.98546483302414</v>
      </c>
      <c r="F28" s="126">
        <f>Eingabe!G$88*(Eingabe!G$96/100)*(1+(Eingabe!G$101/100))^B27</f>
        <v>40.376050149723874</v>
      </c>
      <c r="G28" s="126">
        <f t="shared" si="0"/>
        <v>574.60941468330032</v>
      </c>
      <c r="H28" s="126">
        <f>G28/(1+(Eingabe!G$105/100))^B28</f>
        <v>418.57182264683667</v>
      </c>
      <c r="I28" s="127">
        <f t="shared" si="1"/>
        <v>973.96994578390854</v>
      </c>
      <c r="J28" s="128">
        <f t="shared" si="6"/>
        <v>0</v>
      </c>
      <c r="K28" s="243">
        <v>17</v>
      </c>
      <c r="L28" s="131">
        <f>IF(Eingabe!$G$65=Eingabe!$B$168,IF(O28&lt;&gt;0,O28,M28),IF(Eingabe!$G$65=Eingabe!$B$169,M28,IF(Eingabe!$G$65=Eingabe!$B$170,Q28,"Zuordnung!")))</f>
        <v>0.19996511792070815</v>
      </c>
      <c r="M28" s="233">
        <f>Eingabe!G$103*(1+(Eingabe!G$104/100))^B27</f>
        <v>8.2572273079840511E-2</v>
      </c>
      <c r="N28" s="236">
        <f>Eingabe!G$102*(1+(Eingabe!G$104/100))^B27</f>
        <v>0.29601380915414527</v>
      </c>
      <c r="O28" s="133">
        <f>IF(Eingabe!$G$67="Überschusseinspeisung",P28,M28)</f>
        <v>0.19996511792070815</v>
      </c>
      <c r="P28" s="229">
        <f t="shared" si="13"/>
        <v>0.19996511792070815</v>
      </c>
      <c r="Q28" s="133">
        <f>(M28*Eingabe!$G$74+Berechnungen!N28*Eingabe!$G$73)/100</f>
        <v>0.19996511792070815</v>
      </c>
      <c r="R28" s="425"/>
      <c r="S28" s="6"/>
      <c r="T28" s="492"/>
      <c r="U28" s="495">
        <f>M28*Eingabe!$G$74/100</f>
        <v>3.7157522885928232E-2</v>
      </c>
      <c r="V28" s="495">
        <f>N28*Eingabe!$G$73/100</f>
        <v>0.16280759503477993</v>
      </c>
      <c r="W28" s="492"/>
      <c r="X28" s="500">
        <f>F28/(1+(Eingabe!G$105/100))^B28</f>
        <v>29.411764705882344</v>
      </c>
      <c r="Y28" s="502">
        <f t="shared" si="7"/>
        <v>5743.6207603741668</v>
      </c>
      <c r="Z28" s="497">
        <f t="shared" si="12"/>
        <v>6059.1785576359198</v>
      </c>
      <c r="AA28" s="497">
        <f t="shared" si="8"/>
        <v>49578.202988705889</v>
      </c>
      <c r="AB28" s="503">
        <f t="shared" si="9"/>
        <v>0.12221456592559889</v>
      </c>
      <c r="AC28" s="503">
        <f t="shared" si="10"/>
        <v>0.1158497164909867</v>
      </c>
      <c r="AD28" s="492">
        <f t="shared" si="11"/>
        <v>0.1158497164909867</v>
      </c>
      <c r="AE28" s="492">
        <f t="shared" si="3"/>
        <v>0</v>
      </c>
      <c r="AF28" s="492">
        <v>16</v>
      </c>
      <c r="AG28" s="504">
        <f>AC28*(1+(Eingabe!G$105/100))^AF28</f>
        <v>0.15903683473762667</v>
      </c>
      <c r="AH28" s="492"/>
      <c r="AI28" s="492"/>
    </row>
    <row r="29" spans="1:35" x14ac:dyDescent="0.2">
      <c r="A29" s="354"/>
      <c r="B29" s="123">
        <v>17</v>
      </c>
      <c r="C29" s="124">
        <f t="shared" si="4"/>
        <v>0.20596407145832932</v>
      </c>
      <c r="D29" s="126">
        <f>Eingabe!$G$111*1/(1+(Eingabe!G$97/100))^B28</f>
        <v>3072.3913256856154</v>
      </c>
      <c r="E29" s="126">
        <f t="shared" si="5"/>
        <v>632.80222655146326</v>
      </c>
      <c r="F29" s="126">
        <f>Eingabe!G$88*(Eingabe!G$96/100)*(1+(Eingabe!G$101/100))^B28</f>
        <v>41.183571152718358</v>
      </c>
      <c r="G29" s="126">
        <f t="shared" si="0"/>
        <v>591.61865539874486</v>
      </c>
      <c r="H29" s="126">
        <f>G29/(1+(Eingabe!G$105/100))^B29</f>
        <v>422.51189494162742</v>
      </c>
      <c r="I29" s="127">
        <f t="shared" si="1"/>
        <v>1396.4818407255359</v>
      </c>
      <c r="J29" s="128">
        <f t="shared" si="6"/>
        <v>0</v>
      </c>
      <c r="K29" s="243">
        <v>18</v>
      </c>
      <c r="L29" s="131">
        <f>IF(Eingabe!$G$65=Eingabe!$B$168,IF(O29&lt;&gt;0,O29,M29),IF(Eingabe!$G$65=Eingabe!$B$169,M29,IF(Eingabe!$G$65=Eingabe!$B$170,Q29,"Zuordnung!")))</f>
        <v>0.20596407145832932</v>
      </c>
      <c r="M29" s="233">
        <f>Eingabe!G$103*(1+(Eingabe!G$104/100))^B28</f>
        <v>8.504944127223571E-2</v>
      </c>
      <c r="N29" s="236">
        <f>Eingabe!G$102*(1+(Eingabe!G$104/100))^B28</f>
        <v>0.30489422342876954</v>
      </c>
      <c r="O29" s="133">
        <f>IF(Eingabe!$G$67="Überschusseinspeisung",P29,M29)</f>
        <v>0.20596407145832932</v>
      </c>
      <c r="P29" s="229">
        <f t="shared" si="13"/>
        <v>0.20596407145832932</v>
      </c>
      <c r="Q29" s="133">
        <f>(M29*Eingabe!$G$74+Berechnungen!N29*Eingabe!$G$73)/100</f>
        <v>0.20596407145832932</v>
      </c>
      <c r="R29" s="425"/>
      <c r="S29" s="6"/>
      <c r="T29" s="492"/>
      <c r="U29" s="495">
        <f>M29*Eingabe!$G$74/100</f>
        <v>3.8272248572506072E-2</v>
      </c>
      <c r="V29" s="495">
        <f>N29*Eingabe!$G$73/100</f>
        <v>0.16769182288582324</v>
      </c>
      <c r="W29" s="492"/>
      <c r="X29" s="500">
        <f>F29/(1+(Eingabe!G$105/100))^B29</f>
        <v>29.411764705882348</v>
      </c>
      <c r="Y29" s="502">
        <f t="shared" si="7"/>
        <v>5773.0325250800488</v>
      </c>
      <c r="Z29" s="497">
        <f t="shared" si="12"/>
        <v>6100.3621287886381</v>
      </c>
      <c r="AA29" s="497">
        <f t="shared" si="8"/>
        <v>52650.594314391506</v>
      </c>
      <c r="AB29" s="503">
        <f t="shared" si="9"/>
        <v>0.11586501934549229</v>
      </c>
      <c r="AC29" s="503">
        <f t="shared" si="10"/>
        <v>0.10964800303312149</v>
      </c>
      <c r="AD29" s="492">
        <f t="shared" si="11"/>
        <v>0.10964800303312149</v>
      </c>
      <c r="AE29" s="492">
        <f t="shared" si="3"/>
        <v>0</v>
      </c>
      <c r="AF29" s="492">
        <v>17</v>
      </c>
      <c r="AG29" s="504">
        <f>AC29*(1+(Eingabe!G$105/100))^AF29</f>
        <v>0.15353367537871329</v>
      </c>
      <c r="AH29" s="492"/>
      <c r="AI29" s="492"/>
    </row>
    <row r="30" spans="1:35" x14ac:dyDescent="0.2">
      <c r="A30" s="354"/>
      <c r="B30" s="123">
        <v>18</v>
      </c>
      <c r="C30" s="124">
        <f t="shared" si="4"/>
        <v>0.21214299360207922</v>
      </c>
      <c r="D30" s="126">
        <f>Eingabe!$G$111*1/(1+(Eingabe!G$97/100))^B29</f>
        <v>3069.3220036819339</v>
      </c>
      <c r="E30" s="126">
        <f t="shared" si="5"/>
        <v>651.1351581898175</v>
      </c>
      <c r="F30" s="126">
        <f>Eingabe!G$88*(Eingabe!G$96/100)*(1+(Eingabe!G$101/100))^B29</f>
        <v>42.007242575772729</v>
      </c>
      <c r="G30" s="126">
        <f t="shared" si="0"/>
        <v>609.12791561404481</v>
      </c>
      <c r="H30" s="126">
        <f>G30/(1+(Eingabe!G$105/100))^B30</f>
        <v>426.48662067044256</v>
      </c>
      <c r="I30" s="127">
        <f t="shared" si="1"/>
        <v>1822.9684613959785</v>
      </c>
      <c r="J30" s="128">
        <f t="shared" si="6"/>
        <v>0</v>
      </c>
      <c r="K30" s="243">
        <v>19</v>
      </c>
      <c r="L30" s="131">
        <f>IF(Eingabe!$G$65=Eingabe!$B$168,IF(O30&lt;&gt;0,O30,M30),IF(Eingabe!$G$65=Eingabe!$B$169,M30,IF(Eingabe!$G$65=Eingabe!$B$170,Q30,"Zuordnung!")))</f>
        <v>0.21214299360207922</v>
      </c>
      <c r="M30" s="233">
        <f>Eingabe!G$103*(1+(Eingabe!G$104/100))^B29</f>
        <v>8.7600924510402786E-2</v>
      </c>
      <c r="N30" s="236">
        <f>Eingabe!G$102*(1+(Eingabe!G$104/100))^B29</f>
        <v>0.31404105013163264</v>
      </c>
      <c r="O30" s="133">
        <f>IF(Eingabe!$G$67="Überschusseinspeisung",P30,M30)</f>
        <v>0.21214299360207922</v>
      </c>
      <c r="P30" s="229">
        <f t="shared" si="13"/>
        <v>0.21214299360207922</v>
      </c>
      <c r="Q30" s="133">
        <f>(M30*Eingabe!$G$74+Berechnungen!N30*Eingabe!$G$73)/100</f>
        <v>0.21214299360207922</v>
      </c>
      <c r="R30" s="425"/>
      <c r="S30" s="6"/>
      <c r="T30" s="492"/>
      <c r="U30" s="495">
        <f>M30*Eingabe!$G$74/100</f>
        <v>3.942041602968125E-2</v>
      </c>
      <c r="V30" s="495">
        <f>N30*Eingabe!$G$73/100</f>
        <v>0.17272257757239795</v>
      </c>
      <c r="W30" s="492"/>
      <c r="X30" s="500">
        <f>F30/(1+(Eingabe!G$105/100))^B30</f>
        <v>29.411764705882355</v>
      </c>
      <c r="Y30" s="502">
        <f t="shared" si="7"/>
        <v>5802.4442897859308</v>
      </c>
      <c r="Z30" s="497">
        <f t="shared" si="12"/>
        <v>6142.3693713644107</v>
      </c>
      <c r="AA30" s="497">
        <f t="shared" si="8"/>
        <v>55719.916318073439</v>
      </c>
      <c r="AB30" s="503">
        <f t="shared" si="9"/>
        <v>0.1102365146476729</v>
      </c>
      <c r="AC30" s="503">
        <f t="shared" si="10"/>
        <v>0.10413591177458098</v>
      </c>
      <c r="AD30" s="492">
        <f t="shared" si="11"/>
        <v>0.10413591177458098</v>
      </c>
      <c r="AE30" s="492">
        <f t="shared" si="3"/>
        <v>0</v>
      </c>
      <c r="AF30" s="492">
        <v>18</v>
      </c>
      <c r="AG30" s="504">
        <f>AC30*(1+(Eingabe!G$105/100))^AF30</f>
        <v>0.14873172522997907</v>
      </c>
      <c r="AH30" s="492"/>
      <c r="AI30" s="492"/>
    </row>
    <row r="31" spans="1:35" x14ac:dyDescent="0.2">
      <c r="A31" s="354"/>
      <c r="B31" s="123">
        <v>19</v>
      </c>
      <c r="C31" s="124">
        <f t="shared" si="4"/>
        <v>0.21850728341014158</v>
      </c>
      <c r="D31" s="126">
        <f>Eingabe!$G$111*1/(1+(Eingabe!G$97/100))^B30</f>
        <v>3066.2557479340003</v>
      </c>
      <c r="E31" s="126">
        <f t="shared" si="5"/>
        <v>669.99921372179028</v>
      </c>
      <c r="F31" s="126">
        <f>Eingabe!G$88*(Eingabe!G$96/100)*(1+(Eingabe!G$101/100))^B30</f>
        <v>42.847387427288183</v>
      </c>
      <c r="G31" s="126">
        <f t="shared" si="0"/>
        <v>627.15182629450214</v>
      </c>
      <c r="H31" s="126">
        <f>G31/(1+(Eingabe!G$105/100))^B31</f>
        <v>430.4963046146155</v>
      </c>
      <c r="I31" s="127">
        <f t="shared" si="1"/>
        <v>2253.4647660105938</v>
      </c>
      <c r="J31" s="128">
        <f t="shared" si="6"/>
        <v>0</v>
      </c>
      <c r="K31" s="243">
        <v>20</v>
      </c>
      <c r="L31" s="131">
        <f>IF(Eingabe!$G$65=Eingabe!$B$168,IF(O31&lt;&gt;0,O31,M31),IF(Eingabe!$G$65=Eingabe!$B$169,M31,IF(Eingabe!$G$65=Eingabe!$B$170,Q31,"Zuordnung!")))</f>
        <v>0.21850728341014158</v>
      </c>
      <c r="M31" s="233">
        <f>Eingabe!G$103*(1+(Eingabe!G$104/100))^B30</f>
        <v>9.0228952245714866E-2</v>
      </c>
      <c r="N31" s="236">
        <f>Eingabe!G$102*(1+(Eingabe!G$104/100))^B30</f>
        <v>0.32346228163558161</v>
      </c>
      <c r="O31" s="133">
        <f>IF(Eingabe!$G$67="Überschusseinspeisung",P31,M31)</f>
        <v>0.21850728341014158</v>
      </c>
      <c r="P31" s="229">
        <f t="shared" si="13"/>
        <v>0.21850728341014158</v>
      </c>
      <c r="Q31" s="133">
        <f>(M31*Eingabe!$G$74+Berechnungen!N31*Eingabe!$G$73)/100</f>
        <v>0.21850728341014158</v>
      </c>
      <c r="R31" s="425"/>
      <c r="S31" s="6"/>
      <c r="T31" s="492"/>
      <c r="U31" s="495">
        <f>M31*Eingabe!$G$74/100</f>
        <v>4.0603028510571688E-2</v>
      </c>
      <c r="V31" s="495">
        <f>N31*Eingabe!$G$73/100</f>
        <v>0.17790425489956987</v>
      </c>
      <c r="W31" s="492"/>
      <c r="X31" s="500">
        <f>F31/(1+(Eingabe!G$105/100))^B31</f>
        <v>29.411764705882355</v>
      </c>
      <c r="Y31" s="502">
        <f t="shared" si="7"/>
        <v>5831.8560544918128</v>
      </c>
      <c r="Z31" s="497">
        <f t="shared" si="12"/>
        <v>6185.2167587916992</v>
      </c>
      <c r="AA31" s="497">
        <f t="shared" si="8"/>
        <v>58786.172066007442</v>
      </c>
      <c r="AB31" s="503">
        <f t="shared" si="9"/>
        <v>0.10521550462320786</v>
      </c>
      <c r="AC31" s="503">
        <f t="shared" si="10"/>
        <v>9.920455524716891E-2</v>
      </c>
      <c r="AD31" s="492">
        <f t="shared" si="11"/>
        <v>9.920455524716891E-2</v>
      </c>
      <c r="AE31" s="492">
        <f t="shared" si="3"/>
        <v>0</v>
      </c>
      <c r="AF31" s="492">
        <v>19</v>
      </c>
      <c r="AG31" s="504">
        <f>AC31*(1+(Eingabe!G$105/100))^AF31</f>
        <v>0.14452230444972686</v>
      </c>
      <c r="AH31" s="492"/>
      <c r="AI31" s="492"/>
    </row>
    <row r="32" spans="1:35" x14ac:dyDescent="0.2">
      <c r="A32" s="354"/>
      <c r="B32" s="123">
        <v>20</v>
      </c>
      <c r="C32" s="124">
        <f t="shared" si="4"/>
        <v>0.22506250191244581</v>
      </c>
      <c r="D32" s="126">
        <f>Eingabe!$G$111*1/(1+(Eingabe!G$97/100))^B31</f>
        <v>3063.1925553786223</v>
      </c>
      <c r="E32" s="126">
        <f t="shared" si="5"/>
        <v>689.40978035309092</v>
      </c>
      <c r="F32" s="126">
        <f>Eingabe!G$88*(Eingabe!G$96/100)*(1+(Eingabe!G$101/100))^B31</f>
        <v>43.704335175833947</v>
      </c>
      <c r="G32" s="126">
        <f t="shared" si="0"/>
        <v>645.70544517725693</v>
      </c>
      <c r="H32" s="126">
        <f>G32/(1+(Eingabe!G$105/100))^B32</f>
        <v>434.54125423607047</v>
      </c>
      <c r="I32" s="127">
        <f t="shared" si="1"/>
        <v>2688.0060202466643</v>
      </c>
      <c r="J32" s="128">
        <f t="shared" si="6"/>
        <v>0</v>
      </c>
      <c r="K32" s="243">
        <v>21</v>
      </c>
      <c r="L32" s="131">
        <f>IF(Eingabe!$G$65=Eingabe!$B$168,IF(O32&lt;&gt;0,O32,M32),IF(Eingabe!$G$65=Eingabe!$B$169,M32,IF(Eingabe!$G$65=Eingabe!$B$170,Q32,"Zuordnung!")))</f>
        <v>0.22506250191244581</v>
      </c>
      <c r="M32" s="233">
        <f>Eingabe!G$103*(1+(Eingabe!G$104/100))^B31</f>
        <v>9.2935820813086309E-2</v>
      </c>
      <c r="N32" s="236">
        <f>Eingabe!G$102*(1+(Eingabe!G$104/100))^B31</f>
        <v>0.33316615008464906</v>
      </c>
      <c r="O32" s="133">
        <f>IF(Eingabe!$G$67="Überschusseinspeisung",P32,M32)</f>
        <v>0.22506250191244581</v>
      </c>
      <c r="P32" s="229">
        <f t="shared" si="13"/>
        <v>0.22506250191244581</v>
      </c>
      <c r="Q32" s="133">
        <f>(M32*Eingabe!$G$74+Berechnungen!N32*Eingabe!$G$73)/100</f>
        <v>0.22506250191244581</v>
      </c>
      <c r="R32" s="425"/>
      <c r="S32" s="6"/>
      <c r="T32" s="492"/>
      <c r="U32" s="495">
        <f>M32*Eingabe!$G$74/100</f>
        <v>4.1821119365888837E-2</v>
      </c>
      <c r="V32" s="495">
        <f>N32*Eingabe!$G$73/100</f>
        <v>0.18324138254655697</v>
      </c>
      <c r="W32" s="492"/>
      <c r="X32" s="500">
        <f>F32/(1+(Eingabe!G$105/100))^B32</f>
        <v>29.411764705882351</v>
      </c>
      <c r="Y32" s="502">
        <f t="shared" si="7"/>
        <v>5861.2678191976947</v>
      </c>
      <c r="Z32" s="497">
        <f t="shared" si="12"/>
        <v>6228.9210939675331</v>
      </c>
      <c r="AA32" s="497">
        <f t="shared" si="8"/>
        <v>61849.364621386063</v>
      </c>
      <c r="AB32" s="503">
        <f t="shared" si="9"/>
        <v>0.10071115737563645</v>
      </c>
      <c r="AC32" s="503">
        <f t="shared" si="10"/>
        <v>9.476682347632405E-2</v>
      </c>
      <c r="AD32" s="492">
        <f t="shared" si="11"/>
        <v>9.476682347632405E-2</v>
      </c>
      <c r="AE32" s="492">
        <f t="shared" si="3"/>
        <v>0</v>
      </c>
      <c r="AF32" s="492">
        <v>20</v>
      </c>
      <c r="AG32" s="504">
        <f>AC32*(1+(Eingabe!G$105/100))^AF32</f>
        <v>0.14081851456978409</v>
      </c>
      <c r="AH32" s="492"/>
      <c r="AI32" s="492"/>
    </row>
    <row r="33" spans="1:35" x14ac:dyDescent="0.2">
      <c r="A33" s="354"/>
      <c r="B33" s="123">
        <v>21</v>
      </c>
      <c r="C33" s="124">
        <f t="shared" si="4"/>
        <v>0.23181437696981916</v>
      </c>
      <c r="D33" s="126">
        <f>Eingabe!$G$111*1/(1+(Eingabe!G$97/100))^B32</f>
        <v>3060.1324229556667</v>
      </c>
      <c r="E33" s="126">
        <f t="shared" si="5"/>
        <v>709.38269107261101</v>
      </c>
      <c r="F33" s="126">
        <f>Eingabe!G$88*(Eingabe!G$96/100)*(1+(Eingabe!G$101/100))^B32</f>
        <v>44.578421879350628</v>
      </c>
      <c r="G33" s="126">
        <f t="shared" si="0"/>
        <v>664.80426919326032</v>
      </c>
      <c r="H33" s="126">
        <f>G33/(1+(Eingabe!G$105/100))^B33</f>
        <v>438.62177970089851</v>
      </c>
      <c r="I33" s="127">
        <f t="shared" si="1"/>
        <v>3126.6277999475628</v>
      </c>
      <c r="J33" s="128">
        <f t="shared" si="6"/>
        <v>0</v>
      </c>
      <c r="K33" s="243">
        <v>22</v>
      </c>
      <c r="L33" s="131">
        <f>IF(Eingabe!$G$65=Eingabe!$B$168,IF(O33&lt;&gt;0,O33,M33),IF(Eingabe!$G$65=Eingabe!$B$169,M33,IF(Eingabe!$G$65=Eingabe!$B$170,Q33,"Zuordnung!")))</f>
        <v>0.23181437696981916</v>
      </c>
      <c r="M33" s="233">
        <f>Eingabe!G$103*(1+(Eingabe!G$104/100))^B32</f>
        <v>9.5723895437478904E-2</v>
      </c>
      <c r="N33" s="236">
        <f>Eingabe!G$102*(1+(Eingabe!G$104/100))^B32</f>
        <v>0.3431611345871885</v>
      </c>
      <c r="O33" s="133">
        <f>IF(Eingabe!$G$67="Überschusseinspeisung",P33,M33)</f>
        <v>0.23181437696981916</v>
      </c>
      <c r="P33" s="229">
        <f t="shared" si="13"/>
        <v>0.23181437696981916</v>
      </c>
      <c r="Q33" s="133">
        <f>(M33*Eingabe!$G$74+Berechnungen!N33*Eingabe!$G$73)/100</f>
        <v>0.23181437696981916</v>
      </c>
      <c r="R33" s="425"/>
      <c r="S33" s="6"/>
      <c r="T33" s="492"/>
      <c r="U33" s="495">
        <f>M33*Eingabe!$G$74/100</f>
        <v>4.3075752946865505E-2</v>
      </c>
      <c r="V33" s="495">
        <f>N33*Eingabe!$G$73/100</f>
        <v>0.18873862402295366</v>
      </c>
      <c r="W33" s="492"/>
      <c r="X33" s="500">
        <f>F33/(1+(Eingabe!G$105/100))^B33</f>
        <v>29.411764705882355</v>
      </c>
      <c r="Y33" s="502">
        <f t="shared" si="7"/>
        <v>5890.6795839035767</v>
      </c>
      <c r="Z33" s="497">
        <f t="shared" si="12"/>
        <v>6273.4995158468837</v>
      </c>
      <c r="AA33" s="497">
        <f t="shared" si="8"/>
        <v>64909.497044341726</v>
      </c>
      <c r="AB33" s="503">
        <f t="shared" si="9"/>
        <v>9.6649948027809518E-2</v>
      </c>
      <c r="AC33" s="503">
        <f t="shared" si="10"/>
        <v>9.0752198863587985E-2</v>
      </c>
      <c r="AD33" s="492">
        <f t="shared" si="11"/>
        <v>9.0752198863587985E-2</v>
      </c>
      <c r="AE33" s="492">
        <f t="shared" si="3"/>
        <v>0</v>
      </c>
      <c r="AF33" s="492">
        <v>21</v>
      </c>
      <c r="AG33" s="504">
        <f>AC33*(1+(Eingabe!G$105/100))^AF33</f>
        <v>0.13755005345227148</v>
      </c>
      <c r="AH33" s="492"/>
      <c r="AI33" s="492"/>
    </row>
    <row r="34" spans="1:35" x14ac:dyDescent="0.2">
      <c r="A34" s="354"/>
      <c r="B34" s="123">
        <v>22</v>
      </c>
      <c r="C34" s="124">
        <f t="shared" si="4"/>
        <v>0.2387688082789137</v>
      </c>
      <c r="D34" s="126">
        <f>Eingabe!$G$111*1/(1+(Eingabe!G$97/100))^B33</f>
        <v>3057.075347608059</v>
      </c>
      <c r="E34" s="126">
        <f t="shared" si="5"/>
        <v>729.93423756722211</v>
      </c>
      <c r="F34" s="126">
        <f>Eingabe!G$88*(Eingabe!G$96/100)*(1+(Eingabe!G$101/100))^B33</f>
        <v>45.46999031693764</v>
      </c>
      <c r="G34" s="126">
        <f t="shared" si="0"/>
        <v>684.46424725028442</v>
      </c>
      <c r="H34" s="126">
        <f>G34/(1+(Eingabe!G$105/100))^B34</f>
        <v>442.73819390314026</v>
      </c>
      <c r="I34" s="127">
        <f t="shared" si="1"/>
        <v>3569.365993850703</v>
      </c>
      <c r="J34" s="128">
        <f t="shared" si="6"/>
        <v>0</v>
      </c>
      <c r="K34" s="243">
        <v>23</v>
      </c>
      <c r="L34" s="131">
        <f>IF(Eingabe!$G$65=Eingabe!$B$168,IF(O34&lt;&gt;0,O34,M34),IF(Eingabe!$G$65=Eingabe!$B$169,M34,IF(Eingabe!$G$65=Eingabe!$B$170,Q34,"Zuordnung!")))</f>
        <v>0.2387688082789137</v>
      </c>
      <c r="M34" s="233">
        <f>Eingabe!G$103*(1+(Eingabe!G$104/100))^B33</f>
        <v>9.859561230060325E-2</v>
      </c>
      <c r="N34" s="236">
        <f>Eingabe!G$102*(1+(Eingabe!G$104/100))^B33</f>
        <v>0.35345596862480411</v>
      </c>
      <c r="O34" s="133">
        <f>IF(Eingabe!$G$67="Überschusseinspeisung",P34,M34)</f>
        <v>0.2387688082789137</v>
      </c>
      <c r="P34" s="229">
        <f t="shared" si="13"/>
        <v>0.2387688082789137</v>
      </c>
      <c r="Q34" s="133">
        <f>(M34*Eingabe!$G$74+Berechnungen!N34*Eingabe!$G$73)/100</f>
        <v>0.2387688082789137</v>
      </c>
      <c r="R34" s="425"/>
      <c r="S34" s="6"/>
      <c r="T34" s="492"/>
      <c r="U34" s="495">
        <f>M34*Eingabe!$G$74/100</f>
        <v>4.4368025535271458E-2</v>
      </c>
      <c r="V34" s="495">
        <f>N34*Eingabe!$G$73/100</f>
        <v>0.19440078274364225</v>
      </c>
      <c r="W34" s="492"/>
      <c r="X34" s="500">
        <f>F34/(1+(Eingabe!G$105/100))^B34</f>
        <v>29.411764705882355</v>
      </c>
      <c r="Y34" s="502">
        <f t="shared" si="7"/>
        <v>5920.0913486094587</v>
      </c>
      <c r="Z34" s="497">
        <f t="shared" si="12"/>
        <v>6318.9695061638213</v>
      </c>
      <c r="AA34" s="497">
        <f t="shared" si="8"/>
        <v>67966.572391949783</v>
      </c>
      <c r="AB34" s="503">
        <f t="shared" si="9"/>
        <v>9.2971725420013446E-2</v>
      </c>
      <c r="AC34" s="503">
        <f t="shared" si="10"/>
        <v>8.71029851920362E-2</v>
      </c>
      <c r="AD34" s="492">
        <f t="shared" si="11"/>
        <v>8.71029851920362E-2</v>
      </c>
      <c r="AE34" s="492">
        <f t="shared" si="3"/>
        <v>0</v>
      </c>
      <c r="AF34" s="492">
        <v>22</v>
      </c>
      <c r="AG34" s="504">
        <f>AC34*(1+(Eingabe!G$105/100))^AF34</f>
        <v>0.13465944437078045</v>
      </c>
      <c r="AH34" s="492"/>
      <c r="AI34" s="492"/>
    </row>
    <row r="35" spans="1:35" x14ac:dyDescent="0.2">
      <c r="A35" s="354"/>
      <c r="B35" s="123">
        <v>23</v>
      </c>
      <c r="C35" s="124">
        <f t="shared" si="4"/>
        <v>0.24593187252728119</v>
      </c>
      <c r="D35" s="126">
        <f>Eingabe!$G$111*1/(1+(Eingabe!G$97/100))^B34</f>
        <v>3054.0213262817783</v>
      </c>
      <c r="E35" s="126">
        <f t="shared" si="5"/>
        <v>751.08118351072858</v>
      </c>
      <c r="F35" s="126">
        <f>Eingabe!G$88*(Eingabe!G$96/100)*(1+(Eingabe!G$101/100))^B34</f>
        <v>46.379390123276394</v>
      </c>
      <c r="G35" s="126">
        <f t="shared" si="0"/>
        <v>704.7017933874522</v>
      </c>
      <c r="H35" s="126">
        <f>G35/(1+(Eingabe!G$105/100))^B35</f>
        <v>446.89081248877966</v>
      </c>
      <c r="I35" s="127">
        <f t="shared" si="1"/>
        <v>4016.2568063394829</v>
      </c>
      <c r="J35" s="128">
        <f t="shared" si="6"/>
        <v>0</v>
      </c>
      <c r="K35" s="243">
        <v>24</v>
      </c>
      <c r="L35" s="131">
        <f>IF(Eingabe!$G$65=Eingabe!$B$168,IF(O35&lt;&gt;0,O35,M35),IF(Eingabe!$G$65=Eingabe!$B$169,M35,IF(Eingabe!$G$65=Eingabe!$B$170,Q35,"Zuordnung!")))</f>
        <v>0.24593187252728119</v>
      </c>
      <c r="M35" s="233">
        <f>Eingabe!G$103*(1+(Eingabe!G$104/100))^B34</f>
        <v>0.10155348066962136</v>
      </c>
      <c r="N35" s="236">
        <f>Eingabe!G$102*(1+(Eingabe!G$104/100))^B34</f>
        <v>0.36405964768354832</v>
      </c>
      <c r="O35" s="133">
        <f>IF(Eingabe!$G$67="Überschusseinspeisung",P35,M35)</f>
        <v>0.24593187252728119</v>
      </c>
      <c r="P35" s="229">
        <f t="shared" si="13"/>
        <v>0.24593187252728119</v>
      </c>
      <c r="Q35" s="133">
        <f>(M35*Eingabe!$G$74+Berechnungen!N35*Eingabe!$G$73)/100</f>
        <v>0.24593187252728119</v>
      </c>
      <c r="R35" s="425"/>
      <c r="S35" s="6"/>
      <c r="T35" s="492"/>
      <c r="U35" s="495">
        <f>M35*Eingabe!$G$74/100</f>
        <v>4.5699066301329611E-2</v>
      </c>
      <c r="V35" s="495">
        <f>N35*Eingabe!$G$73/100</f>
        <v>0.20023280622595155</v>
      </c>
      <c r="W35" s="492"/>
      <c r="X35" s="500">
        <f>F35/(1+(Eingabe!G$105/100))^B35</f>
        <v>29.411764705882359</v>
      </c>
      <c r="Y35" s="502">
        <f t="shared" si="7"/>
        <v>5949.5031133153407</v>
      </c>
      <c r="Z35" s="497">
        <f t="shared" si="12"/>
        <v>6365.3488962870979</v>
      </c>
      <c r="AA35" s="497">
        <f t="shared" si="8"/>
        <v>71020.593718231568</v>
      </c>
      <c r="AB35" s="503">
        <f t="shared" si="9"/>
        <v>8.9626804889031228E-2</v>
      </c>
      <c r="AC35" s="503">
        <f t="shared" si="10"/>
        <v>8.3771520369422856E-2</v>
      </c>
      <c r="AD35" s="492">
        <f t="shared" si="11"/>
        <v>8.3771520369422856E-2</v>
      </c>
      <c r="AE35" s="492">
        <f t="shared" si="3"/>
        <v>0</v>
      </c>
      <c r="AF35" s="492">
        <v>23</v>
      </c>
      <c r="AG35" s="504">
        <f>AC35*(1+(Eingabe!G$105/100))^AF35</f>
        <v>0.13209924883073754</v>
      </c>
      <c r="AH35" s="492"/>
      <c r="AI35" s="492"/>
    </row>
    <row r="36" spans="1:35" x14ac:dyDescent="0.2">
      <c r="A36" s="354"/>
      <c r="B36" s="123">
        <v>24</v>
      </c>
      <c r="C36" s="124">
        <f t="shared" si="4"/>
        <v>0.25330982870309959</v>
      </c>
      <c r="D36" s="126">
        <f>Eingabe!$G$111*1/(1+(Eingabe!G$97/100))^B35</f>
        <v>3050.9703559258528</v>
      </c>
      <c r="E36" s="126">
        <f t="shared" si="5"/>
        <v>772.84077823781251</v>
      </c>
      <c r="F36" s="126">
        <f>Eingabe!G$88*(Eingabe!G$96/100)*(1+(Eingabe!G$101/100))^B35</f>
        <v>47.306977925741911</v>
      </c>
      <c r="G36" s="126">
        <f t="shared" si="0"/>
        <v>725.53380031207064</v>
      </c>
      <c r="H36" s="126">
        <f>G36/(1+(Eingabe!G$105/100))^B36</f>
        <v>451.07995387994532</v>
      </c>
      <c r="I36" s="127">
        <f t="shared" si="1"/>
        <v>4467.3367602194285</v>
      </c>
      <c r="J36" s="128">
        <f t="shared" si="6"/>
        <v>0</v>
      </c>
      <c r="K36" s="243">
        <v>25</v>
      </c>
      <c r="L36" s="131">
        <f>IF(Eingabe!$G$65=Eingabe!$B$168,IF(O36&lt;&gt;0,O36,M36),IF(Eingabe!$G$65=Eingabe!$B$169,M36,IF(Eingabe!$G$65=Eingabe!$B$170,Q36,"Zuordnung!")))</f>
        <v>0.25330982870309959</v>
      </c>
      <c r="M36" s="233">
        <f>Eingabe!G$103*(1+(Eingabe!G$104/100))^B35</f>
        <v>0.10460008508971001</v>
      </c>
      <c r="N36" s="236">
        <f>Eingabe!G$102*(1+(Eingabe!G$104/100))^B35</f>
        <v>0.37498143711405474</v>
      </c>
      <c r="O36" s="133">
        <f>IF(Eingabe!$G$67="Überschusseinspeisung",P36,M36)</f>
        <v>0.25330982870309959</v>
      </c>
      <c r="P36" s="229">
        <f t="shared" si="13"/>
        <v>0.25330982870309959</v>
      </c>
      <c r="Q36" s="133">
        <f>(M36*Eingabe!$G$74+Berechnungen!N36*Eingabe!$G$73)/100</f>
        <v>0.25330982870309959</v>
      </c>
      <c r="R36" s="425"/>
      <c r="S36" s="6"/>
      <c r="T36" s="492"/>
      <c r="U36" s="495">
        <f>M36*Eingabe!$G$74/100</f>
        <v>4.7070038290369508E-2</v>
      </c>
      <c r="V36" s="495">
        <f>N36*Eingabe!$G$73/100</f>
        <v>0.20623979041273011</v>
      </c>
      <c r="W36" s="492"/>
      <c r="X36" s="500">
        <f>F36/(1+(Eingabe!G$105/100))^B36</f>
        <v>29.411764705882351</v>
      </c>
      <c r="Y36" s="502">
        <f t="shared" si="7"/>
        <v>5978.9148780212226</v>
      </c>
      <c r="Z36" s="497">
        <f t="shared" si="12"/>
        <v>6412.65587421284</v>
      </c>
      <c r="AA36" s="497">
        <f t="shared" si="8"/>
        <v>74071.564074157417</v>
      </c>
      <c r="AB36" s="503">
        <f t="shared" si="9"/>
        <v>8.657378785457738E-2</v>
      </c>
      <c r="AC36" s="503">
        <f t="shared" si="10"/>
        <v>8.0718085985539312E-2</v>
      </c>
      <c r="AD36" s="492">
        <f t="shared" si="11"/>
        <v>8.0718085985539312E-2</v>
      </c>
      <c r="AE36" s="492">
        <f t="shared" si="3"/>
        <v>0</v>
      </c>
      <c r="AF36" s="492">
        <v>24</v>
      </c>
      <c r="AG36" s="504">
        <f>AC36*(1+(Eingabe!G$105/100))^AF36</f>
        <v>0.12982997620548556</v>
      </c>
      <c r="AH36" s="492"/>
      <c r="AI36" s="492"/>
    </row>
    <row r="37" spans="1:35" ht="13.5" thickBot="1" x14ac:dyDescent="0.25">
      <c r="A37" s="354"/>
      <c r="B37" s="134">
        <v>25</v>
      </c>
      <c r="C37" s="124">
        <f t="shared" si="4"/>
        <v>0.2609091235641926</v>
      </c>
      <c r="D37" s="126">
        <f>Eingabe!$G$111*1/(1+(Eingabe!G$97/100))^B36</f>
        <v>3047.9224334923597</v>
      </c>
      <c r="E37" s="135">
        <f t="shared" si="5"/>
        <v>795.23077081413271</v>
      </c>
      <c r="F37" s="135">
        <f>Eingabe!G$88*(Eingabe!G$96/100)*(1+(Eingabe!G$101/100))^B36</f>
        <v>48.253117484256748</v>
      </c>
      <c r="G37" s="135">
        <f t="shared" si="0"/>
        <v>746.97765332987592</v>
      </c>
      <c r="H37" s="135">
        <f>G37/(1+(Eingabe!G$105/100))^B37</f>
        <v>455.30593929933053</v>
      </c>
      <c r="I37" s="136">
        <f t="shared" si="1"/>
        <v>4922.6426995187594</v>
      </c>
      <c r="J37" s="128">
        <f t="shared" si="6"/>
        <v>0</v>
      </c>
      <c r="K37" s="243">
        <v>26</v>
      </c>
      <c r="L37" s="137">
        <f>IF(Eingabe!$G$65=Eingabe!$B$168,IF(O37&lt;&gt;0,O37,M37),IF(Eingabe!$G$65=Eingabe!$B$169,M37,IF(Eingabe!$G$65=Eingabe!$B$170,Q37,"Zuordnung!")))</f>
        <v>0.2609091235641926</v>
      </c>
      <c r="M37" s="234">
        <f>Eingabe!G$103*(1+(Eingabe!G$104/100))^B36</f>
        <v>0.1077380876424013</v>
      </c>
      <c r="N37" s="138">
        <f>Eingabe!G$102*(1+(Eingabe!G$104/100))^B36</f>
        <v>0.38623088022747637</v>
      </c>
      <c r="O37" s="139">
        <f>IF(Eingabe!$G$67="Überschusseinspeisung",P37,M37)</f>
        <v>0.2609091235641926</v>
      </c>
      <c r="P37" s="230">
        <f t="shared" si="13"/>
        <v>0.2609091235641926</v>
      </c>
      <c r="Q37" s="139">
        <f>(M37*Eingabe!$G$74+Berechnungen!N37*Eingabe!$G$73)/100</f>
        <v>0.2609091235641926</v>
      </c>
      <c r="R37" s="425"/>
      <c r="S37" s="6"/>
      <c r="T37" s="492"/>
      <c r="U37" s="495">
        <f>M37*Eingabe!$G$74/100</f>
        <v>4.8482139439080585E-2</v>
      </c>
      <c r="V37" s="495">
        <f>N37*Eingabe!$G$73/100</f>
        <v>0.21242698412511199</v>
      </c>
      <c r="W37" s="492"/>
      <c r="X37" s="500">
        <f>F37/(1+(Eingabe!G$105/100))^B37</f>
        <v>29.411764705882351</v>
      </c>
      <c r="Y37" s="502">
        <f t="shared" si="7"/>
        <v>6008.3266427271046</v>
      </c>
      <c r="Z37" s="497">
        <f t="shared" si="12"/>
        <v>6460.908991697097</v>
      </c>
      <c r="AA37" s="497">
        <f t="shared" si="8"/>
        <v>77119.486507649781</v>
      </c>
      <c r="AB37" s="503">
        <f t="shared" si="9"/>
        <v>8.3777904707083531E-2</v>
      </c>
      <c r="AC37" s="503">
        <f t="shared" si="10"/>
        <v>7.7909318575806588E-2</v>
      </c>
      <c r="AD37" s="492">
        <f t="shared" si="11"/>
        <v>7.7909318575806588E-2</v>
      </c>
      <c r="AE37" s="492">
        <f t="shared" si="3"/>
        <v>0</v>
      </c>
      <c r="AF37" s="492">
        <v>25</v>
      </c>
      <c r="AG37" s="504">
        <f>AC37*(1+(Eingabe!G$105/100))^AF37</f>
        <v>0.1278184950801306</v>
      </c>
      <c r="AH37" s="492"/>
      <c r="AI37" s="492"/>
    </row>
    <row r="38" spans="1:35" ht="13.5" thickBot="1" x14ac:dyDescent="0.25">
      <c r="A38" s="354"/>
      <c r="B38" s="120" t="s">
        <v>85</v>
      </c>
      <c r="C38" s="140"/>
      <c r="D38" s="141">
        <f>SUM(D13:D37)</f>
        <v>77119.486507649781</v>
      </c>
      <c r="E38" s="141">
        <f>SUM(E13:E37)</f>
        <v>14413.39874160535</v>
      </c>
      <c r="F38" s="141">
        <f>SUM(F12:F37)</f>
        <v>6460.908991697097</v>
      </c>
      <c r="G38" s="141">
        <f>SUM(G12:G37)</f>
        <v>7952.4897499082563</v>
      </c>
      <c r="H38" s="141">
        <f>SUM(H12:H37)</f>
        <v>4922.6426995187594</v>
      </c>
      <c r="I38" s="142"/>
      <c r="J38" s="143">
        <f>IF(MAX(J12:J37)&gt;25,"&gt;25",MAX(J12:J37))</f>
        <v>14</v>
      </c>
      <c r="K38" s="6"/>
      <c r="L38" s="6"/>
      <c r="M38" s="6"/>
      <c r="N38" s="6"/>
      <c r="O38" s="6"/>
      <c r="P38" s="6"/>
      <c r="Q38" s="6"/>
      <c r="R38" s="424"/>
      <c r="S38" s="6"/>
      <c r="T38" s="492"/>
      <c r="U38" s="492"/>
      <c r="V38" s="492"/>
      <c r="W38" s="492"/>
      <c r="X38" s="500"/>
      <c r="Y38" s="502"/>
      <c r="Z38" s="497"/>
      <c r="AA38" s="492"/>
      <c r="AB38" s="492"/>
      <c r="AC38" s="503"/>
      <c r="AD38" s="492"/>
      <c r="AE38" s="492"/>
      <c r="AF38" s="492"/>
      <c r="AG38" s="504"/>
      <c r="AH38" s="492"/>
      <c r="AI38" s="492"/>
    </row>
    <row r="39" spans="1:35" ht="13.5" thickBot="1" x14ac:dyDescent="0.25">
      <c r="A39" s="354"/>
      <c r="B39" s="6"/>
      <c r="C39" s="6"/>
      <c r="D39" s="6"/>
      <c r="E39" s="159"/>
      <c r="F39" s="6"/>
      <c r="G39" s="6"/>
      <c r="H39" s="159"/>
      <c r="I39" s="159"/>
      <c r="J39" s="159"/>
      <c r="K39" s="6"/>
      <c r="L39" s="6"/>
      <c r="M39" s="6"/>
      <c r="N39" s="6"/>
      <c r="O39" s="6"/>
      <c r="P39" s="6"/>
      <c r="Q39" s="6"/>
      <c r="R39" s="355"/>
      <c r="T39" s="492"/>
      <c r="U39" s="492"/>
      <c r="V39" s="492"/>
      <c r="W39" s="492"/>
      <c r="X39" s="500"/>
      <c r="Y39" s="502"/>
      <c r="Z39" s="497"/>
      <c r="AA39" s="492"/>
      <c r="AB39" s="492"/>
      <c r="AC39" s="503"/>
      <c r="AD39" s="492"/>
      <c r="AE39" s="492"/>
      <c r="AF39" s="492"/>
      <c r="AG39" s="504"/>
      <c r="AH39" s="492"/>
      <c r="AI39" s="492"/>
    </row>
    <row r="40" spans="1:35" ht="13.5" thickBot="1" x14ac:dyDescent="0.25">
      <c r="A40" s="354"/>
      <c r="B40" s="6"/>
      <c r="C40" s="6"/>
      <c r="D40" s="6"/>
      <c r="E40" s="159"/>
      <c r="F40" s="6"/>
      <c r="G40" s="420" t="s">
        <v>36</v>
      </c>
      <c r="H40" s="144">
        <f>NPV(Eingabe!G$105/100,Berechnungen!G13:G37)+G12</f>
        <v>4922.6426995187539</v>
      </c>
      <c r="I40" s="6"/>
      <c r="J40" s="6"/>
      <c r="K40" s="6"/>
      <c r="L40" s="6"/>
      <c r="M40" s="6"/>
      <c r="N40" s="6"/>
      <c r="O40" s="6"/>
      <c r="P40" s="6"/>
      <c r="Q40" s="6"/>
      <c r="R40" s="355"/>
      <c r="T40" s="492"/>
      <c r="U40" s="492"/>
      <c r="V40" s="492"/>
      <c r="W40" s="492"/>
      <c r="X40" s="500"/>
      <c r="Y40" s="502"/>
      <c r="Z40" s="497"/>
      <c r="AA40" s="492"/>
      <c r="AB40" s="492"/>
      <c r="AC40" s="503"/>
      <c r="AD40" s="492"/>
      <c r="AE40" s="492"/>
      <c r="AF40" s="492"/>
      <c r="AG40" s="504"/>
      <c r="AH40" s="492"/>
      <c r="AI40" s="492"/>
    </row>
    <row r="41" spans="1:35" ht="13.5" thickBot="1" x14ac:dyDescent="0.25">
      <c r="A41" s="354"/>
      <c r="B41" s="427" t="s">
        <v>2060</v>
      </c>
      <c r="C41" s="6"/>
      <c r="D41" s="6"/>
      <c r="E41" s="159"/>
      <c r="F41" s="6"/>
      <c r="G41" s="6"/>
      <c r="H41" s="159"/>
      <c r="I41" s="159"/>
      <c r="J41" s="159"/>
      <c r="K41" s="6"/>
      <c r="L41" s="6"/>
      <c r="M41" s="6"/>
      <c r="N41" s="6"/>
      <c r="O41" s="6"/>
      <c r="P41" s="6"/>
      <c r="Q41" s="6"/>
      <c r="R41" s="355"/>
      <c r="T41" s="492"/>
      <c r="U41" s="492"/>
      <c r="V41" s="492"/>
      <c r="W41" s="492"/>
      <c r="X41" s="500"/>
      <c r="Y41" s="502"/>
      <c r="Z41" s="492"/>
      <c r="AA41" s="492"/>
      <c r="AB41" s="492"/>
      <c r="AC41" s="503"/>
      <c r="AD41" s="492"/>
      <c r="AE41" s="492"/>
      <c r="AF41" s="492"/>
      <c r="AG41" s="504"/>
      <c r="AH41" s="492"/>
      <c r="AI41" s="492"/>
    </row>
    <row r="42" spans="1:35" ht="13.5" thickBot="1" x14ac:dyDescent="0.25">
      <c r="A42" s="354"/>
      <c r="B42" s="6"/>
      <c r="C42" s="145"/>
      <c r="D42" s="6" t="s">
        <v>2321</v>
      </c>
      <c r="E42" s="159"/>
      <c r="F42" s="6"/>
      <c r="G42" s="6"/>
      <c r="H42" s="159"/>
      <c r="I42" s="159"/>
      <c r="J42" s="159"/>
      <c r="K42" s="6"/>
      <c r="L42" s="6"/>
      <c r="M42" s="6"/>
      <c r="N42" s="6"/>
      <c r="O42" s="6"/>
      <c r="P42" s="6"/>
      <c r="Q42" s="6"/>
      <c r="R42" s="355"/>
      <c r="T42" s="492"/>
      <c r="U42" s="492"/>
      <c r="V42" s="492"/>
      <c r="W42" s="492"/>
      <c r="X42" s="500"/>
      <c r="Y42" s="502"/>
      <c r="Z42" s="492"/>
      <c r="AA42" s="492"/>
      <c r="AB42" s="492"/>
      <c r="AC42" s="503"/>
      <c r="AD42" s="492"/>
      <c r="AE42" s="492"/>
      <c r="AF42" s="492"/>
      <c r="AG42" s="504"/>
      <c r="AH42" s="492"/>
      <c r="AI42" s="492"/>
    </row>
    <row r="43" spans="1:35" ht="13.5" thickBot="1" x14ac:dyDescent="0.25">
      <c r="A43" s="354"/>
      <c r="B43" s="6"/>
      <c r="C43" s="146"/>
      <c r="D43" s="6" t="s">
        <v>2322</v>
      </c>
      <c r="E43" s="159"/>
      <c r="F43" s="6"/>
      <c r="G43" s="6"/>
      <c r="H43" s="159"/>
      <c r="I43" s="159"/>
      <c r="J43" s="159"/>
      <c r="K43" s="6"/>
      <c r="L43" s="6"/>
      <c r="M43" s="6"/>
      <c r="N43" s="6"/>
      <c r="O43" s="6"/>
      <c r="P43" s="6"/>
      <c r="Q43" s="6"/>
      <c r="R43" s="355"/>
      <c r="T43" s="492"/>
      <c r="U43" s="492"/>
      <c r="V43" s="492"/>
      <c r="W43" s="492"/>
      <c r="X43" s="500"/>
      <c r="Y43" s="502"/>
      <c r="Z43" s="492"/>
      <c r="AA43" s="492"/>
      <c r="AB43" s="492"/>
      <c r="AC43" s="503"/>
      <c r="AD43" s="492"/>
      <c r="AE43" s="492"/>
      <c r="AF43" s="492"/>
      <c r="AG43" s="504"/>
      <c r="AH43" s="492"/>
      <c r="AI43" s="492"/>
    </row>
    <row r="44" spans="1:35" ht="13.5" thickBot="1" x14ac:dyDescent="0.25">
      <c r="A44" s="354"/>
      <c r="B44" s="6"/>
      <c r="C44" s="147"/>
      <c r="D44" s="6" t="s">
        <v>2061</v>
      </c>
      <c r="E44" s="159"/>
      <c r="F44" s="6"/>
      <c r="G44" s="6"/>
      <c r="H44" s="159"/>
      <c r="I44" s="159"/>
      <c r="J44" s="159"/>
      <c r="K44" s="6"/>
      <c r="L44" s="6"/>
      <c r="M44" s="6"/>
      <c r="N44" s="6"/>
      <c r="O44" s="6"/>
      <c r="P44" s="6"/>
      <c r="Q44" s="6"/>
      <c r="R44" s="355"/>
      <c r="T44" s="492"/>
      <c r="U44" s="492"/>
      <c r="V44" s="492"/>
      <c r="W44" s="492"/>
      <c r="X44" s="500"/>
      <c r="Y44" s="502"/>
      <c r="Z44" s="492"/>
      <c r="AA44" s="492"/>
      <c r="AB44" s="492"/>
      <c r="AC44" s="503"/>
      <c r="AD44" s="492"/>
      <c r="AE44" s="492"/>
      <c r="AF44" s="492"/>
      <c r="AG44" s="504"/>
      <c r="AH44" s="492"/>
      <c r="AI44" s="492"/>
    </row>
    <row r="45" spans="1:35" ht="13.5" thickBot="1" x14ac:dyDescent="0.25">
      <c r="A45" s="354"/>
      <c r="B45" s="6"/>
      <c r="C45" s="231"/>
      <c r="D45" s="6" t="s">
        <v>611</v>
      </c>
      <c r="E45" s="159"/>
      <c r="F45" s="6"/>
      <c r="G45" s="6"/>
      <c r="H45" s="159"/>
      <c r="I45" s="159"/>
      <c r="J45" s="159"/>
      <c r="K45" s="6"/>
      <c r="L45" s="6"/>
      <c r="M45" s="6"/>
      <c r="N45" s="6"/>
      <c r="O45" s="6"/>
      <c r="P45" s="6"/>
      <c r="Q45" s="6"/>
      <c r="R45" s="355"/>
      <c r="T45" s="492"/>
      <c r="U45" s="492"/>
      <c r="V45" s="492"/>
      <c r="W45" s="492"/>
      <c r="X45" s="500"/>
      <c r="Y45" s="502"/>
      <c r="Z45" s="492"/>
      <c r="AA45" s="492"/>
      <c r="AB45" s="492"/>
      <c r="AC45" s="503"/>
      <c r="AD45" s="492"/>
      <c r="AE45" s="492"/>
      <c r="AF45" s="492"/>
      <c r="AG45" s="504"/>
      <c r="AH45" s="492"/>
      <c r="AI45" s="492"/>
    </row>
    <row r="46" spans="1:35" x14ac:dyDescent="0.2">
      <c r="A46" s="354"/>
      <c r="B46" s="6"/>
      <c r="C46" s="6"/>
      <c r="D46" s="6"/>
      <c r="E46" s="159"/>
      <c r="F46" s="6"/>
      <c r="G46" s="6"/>
      <c r="H46" s="159"/>
      <c r="I46" s="159"/>
      <c r="J46" s="159"/>
      <c r="K46" s="6"/>
      <c r="L46" s="6"/>
      <c r="M46" s="6"/>
      <c r="N46" s="6"/>
      <c r="O46" s="6"/>
      <c r="P46" s="6"/>
      <c r="Q46" s="6"/>
      <c r="R46" s="355"/>
      <c r="T46" s="492"/>
      <c r="U46" s="492"/>
      <c r="V46" s="492"/>
      <c r="W46" s="492"/>
      <c r="X46" s="500"/>
      <c r="Y46" s="502"/>
      <c r="Z46" s="492"/>
      <c r="AA46" s="492"/>
      <c r="AB46" s="492"/>
      <c r="AC46" s="503"/>
      <c r="AD46" s="492"/>
      <c r="AE46" s="492"/>
      <c r="AF46" s="492"/>
      <c r="AG46" s="504"/>
      <c r="AH46" s="492"/>
      <c r="AI46" s="492"/>
    </row>
    <row r="47" spans="1:35" x14ac:dyDescent="0.2">
      <c r="A47" s="354"/>
      <c r="B47" s="6"/>
      <c r="C47" s="122" t="s">
        <v>2067</v>
      </c>
      <c r="D47" s="6" t="s">
        <v>2068</v>
      </c>
      <c r="E47" s="159"/>
      <c r="F47" s="6"/>
      <c r="G47" s="6"/>
      <c r="H47" s="159"/>
      <c r="I47" s="159"/>
      <c r="J47" s="159"/>
      <c r="K47" s="6"/>
      <c r="L47" s="6"/>
      <c r="M47" s="6"/>
      <c r="N47" s="6"/>
      <c r="O47" s="6"/>
      <c r="P47" s="6"/>
      <c r="Q47" s="6"/>
      <c r="R47" s="355"/>
      <c r="T47" s="492"/>
      <c r="U47" s="492"/>
      <c r="V47" s="492"/>
      <c r="W47" s="492"/>
      <c r="X47" s="500"/>
      <c r="Y47" s="502"/>
      <c r="Z47" s="492"/>
      <c r="AA47" s="492"/>
      <c r="AB47" s="492"/>
      <c r="AC47" s="503"/>
      <c r="AD47" s="492"/>
      <c r="AE47" s="492"/>
      <c r="AF47" s="492"/>
      <c r="AG47" s="504"/>
      <c r="AH47" s="492"/>
      <c r="AI47" s="492"/>
    </row>
    <row r="48" spans="1:35" x14ac:dyDescent="0.2">
      <c r="A48" s="354"/>
      <c r="B48" s="6"/>
      <c r="C48" s="122" t="s">
        <v>2316</v>
      </c>
      <c r="D48" s="6" t="s">
        <v>2069</v>
      </c>
      <c r="E48" s="159"/>
      <c r="F48" s="6"/>
      <c r="G48" s="6"/>
      <c r="H48" s="159"/>
      <c r="I48" s="159"/>
      <c r="J48" s="159"/>
      <c r="K48" s="6"/>
      <c r="L48" s="6"/>
      <c r="M48" s="6"/>
      <c r="N48" s="6"/>
      <c r="O48" s="6"/>
      <c r="P48" s="6"/>
      <c r="Q48" s="6"/>
      <c r="R48" s="355"/>
      <c r="T48" s="492"/>
      <c r="U48" s="492"/>
      <c r="V48" s="492"/>
      <c r="W48" s="492"/>
      <c r="X48" s="492"/>
      <c r="Y48" s="492"/>
      <c r="Z48" s="492"/>
      <c r="AA48" s="492"/>
      <c r="AB48" s="492"/>
      <c r="AC48" s="492"/>
      <c r="AD48" s="492"/>
      <c r="AE48" s="492"/>
      <c r="AF48" s="492"/>
      <c r="AG48" s="492"/>
      <c r="AH48" s="492"/>
      <c r="AI48" s="492"/>
    </row>
    <row r="49" spans="1:35" x14ac:dyDescent="0.2">
      <c r="A49" s="354"/>
      <c r="B49" s="6"/>
      <c r="C49" s="122" t="s">
        <v>943</v>
      </c>
      <c r="D49" s="6" t="s">
        <v>2070</v>
      </c>
      <c r="E49" s="159"/>
      <c r="F49" s="6"/>
      <c r="G49" s="6"/>
      <c r="H49" s="159"/>
      <c r="I49" s="159"/>
      <c r="J49" s="159"/>
      <c r="K49" s="6"/>
      <c r="L49" s="6"/>
      <c r="M49" s="6"/>
      <c r="N49" s="6"/>
      <c r="O49" s="6"/>
      <c r="P49" s="6"/>
      <c r="Q49" s="6"/>
      <c r="R49" s="355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492"/>
    </row>
    <row r="50" spans="1:35" x14ac:dyDescent="0.2">
      <c r="A50" s="356"/>
      <c r="B50" s="357"/>
      <c r="C50" s="357"/>
      <c r="D50" s="357"/>
      <c r="E50" s="426"/>
      <c r="F50" s="357"/>
      <c r="G50" s="357"/>
      <c r="H50" s="426"/>
      <c r="I50" s="426"/>
      <c r="J50" s="426"/>
      <c r="K50" s="357"/>
      <c r="L50" s="357"/>
      <c r="M50" s="357"/>
      <c r="N50" s="357"/>
      <c r="O50" s="357"/>
      <c r="P50" s="357"/>
      <c r="Q50" s="357"/>
      <c r="R50" s="358"/>
      <c r="T50" s="492"/>
      <c r="U50" s="492"/>
      <c r="V50" s="492"/>
      <c r="W50" s="492"/>
      <c r="X50" s="492"/>
      <c r="Y50" s="492"/>
      <c r="Z50" s="492"/>
      <c r="AA50" s="492"/>
      <c r="AB50" s="492"/>
      <c r="AC50" s="492"/>
      <c r="AD50" s="492"/>
      <c r="AE50" s="492"/>
      <c r="AF50" s="492"/>
      <c r="AG50" s="492"/>
      <c r="AH50" s="492"/>
      <c r="AI50" s="492"/>
    </row>
    <row r="51" spans="1:35" x14ac:dyDescent="0.2">
      <c r="B51" s="148" t="s">
        <v>1251</v>
      </c>
      <c r="E51" s="1"/>
      <c r="H51" s="157"/>
      <c r="T51" s="492"/>
      <c r="U51" s="492"/>
      <c r="V51" s="492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</row>
    <row r="52" spans="1:35" ht="13.5" thickBot="1" x14ac:dyDescent="0.25">
      <c r="D52" s="2" t="s">
        <v>613</v>
      </c>
      <c r="E52" s="249" t="s">
        <v>2351</v>
      </c>
      <c r="F52" s="2" t="s">
        <v>2352</v>
      </c>
      <c r="H52" s="249" t="s">
        <v>2186</v>
      </c>
      <c r="L52" s="6"/>
      <c r="M52" s="6"/>
      <c r="N52" s="159"/>
      <c r="O52" s="6"/>
      <c r="T52" s="492"/>
      <c r="U52" s="492"/>
      <c r="V52" s="492"/>
      <c r="W52" s="492"/>
      <c r="X52" s="492"/>
      <c r="Y52" s="492"/>
      <c r="Z52" s="492"/>
      <c r="AA52" s="492"/>
      <c r="AB52" s="492"/>
      <c r="AC52" s="492"/>
      <c r="AD52" s="492"/>
      <c r="AE52" s="492"/>
      <c r="AF52" s="492"/>
      <c r="AG52" s="492"/>
      <c r="AH52" s="492"/>
      <c r="AI52" s="492"/>
    </row>
    <row r="53" spans="1:35" ht="13.5" thickBot="1" x14ac:dyDescent="0.25">
      <c r="C53" s="149"/>
      <c r="D53" s="150">
        <v>5</v>
      </c>
      <c r="E53" s="158">
        <v>20</v>
      </c>
      <c r="F53" s="151" t="s">
        <v>2350</v>
      </c>
      <c r="H53" s="152">
        <f>Eingabe!G37</f>
        <v>3</v>
      </c>
      <c r="I53" s="118"/>
      <c r="J53" s="118"/>
      <c r="L53" s="118"/>
      <c r="M53" s="118"/>
      <c r="N53" s="28"/>
      <c r="O53" s="118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/>
      <c r="AH53" s="492"/>
      <c r="AI53" s="492"/>
    </row>
    <row r="54" spans="1:35" x14ac:dyDescent="0.2">
      <c r="C54" s="153" t="s">
        <v>1820</v>
      </c>
      <c r="D54" s="20"/>
      <c r="E54" s="20">
        <f>Förderungen!H11</f>
        <v>0</v>
      </c>
      <c r="F54" s="367">
        <f>Förderungen!H12</f>
        <v>0</v>
      </c>
      <c r="H54" s="239">
        <f>IF(Eingabe!$G$37&lt;=$D$53,D54,IF(Eingabe!$G$37&lt;=$E$53,E54,IF(Eingabe!$G$37&gt;$E$53,F54,"")))</f>
        <v>0</v>
      </c>
      <c r="I54" s="251">
        <f>IF(C54=$F$6,H54,0)</f>
        <v>0</v>
      </c>
      <c r="J54" s="20"/>
      <c r="L54" s="118"/>
      <c r="M54" s="20"/>
      <c r="N54" s="20"/>
      <c r="O54" s="20"/>
    </row>
    <row r="55" spans="1:35" x14ac:dyDescent="0.2">
      <c r="C55" s="153" t="s">
        <v>1485</v>
      </c>
      <c r="D55" s="20"/>
      <c r="E55" s="20">
        <f>Förderungen!H23</f>
        <v>0</v>
      </c>
      <c r="F55" s="154">
        <f>Förderungen!H24</f>
        <v>0</v>
      </c>
      <c r="H55" s="239">
        <f>IF(Eingabe!$G$37&lt;=$D$53,D55,IF(Eingabe!$G$37&lt;=$E$53,E55,IF(Eingabe!$G$37&gt;$E$53,F55,"")))</f>
        <v>0</v>
      </c>
      <c r="I55" s="252">
        <f t="shared" ref="I55:I62" si="14">IF(C55=$F$6,H55,0)</f>
        <v>0</v>
      </c>
      <c r="J55" s="159"/>
      <c r="L55" s="118"/>
      <c r="M55" s="20"/>
      <c r="N55" s="20"/>
      <c r="O55" s="20"/>
    </row>
    <row r="56" spans="1:35" x14ac:dyDescent="0.2">
      <c r="C56" s="153" t="s">
        <v>1290</v>
      </c>
      <c r="D56" s="20"/>
      <c r="E56" s="20">
        <f>Förderungen!H35</f>
        <v>0</v>
      </c>
      <c r="F56" s="154">
        <f>Förderungen!H36</f>
        <v>0</v>
      </c>
      <c r="H56" s="239">
        <f>IF(Eingabe!$G$37&lt;=$D$53,D56,IF(Eingabe!$G$37&lt;=$E$53,E56,IF(Eingabe!$G$37&gt;$E$53,F56,"")))</f>
        <v>0</v>
      </c>
      <c r="I56" s="252">
        <f t="shared" si="14"/>
        <v>0</v>
      </c>
      <c r="L56" s="118"/>
      <c r="M56" s="20"/>
      <c r="N56" s="20"/>
      <c r="O56" s="20"/>
    </row>
    <row r="57" spans="1:35" x14ac:dyDescent="0.2">
      <c r="C57" s="153" t="s">
        <v>525</v>
      </c>
      <c r="D57" s="20"/>
      <c r="E57" s="20">
        <f>Förderungen!H47</f>
        <v>0</v>
      </c>
      <c r="F57" s="154">
        <f>Förderungen!H48</f>
        <v>0</v>
      </c>
      <c r="H57" s="239">
        <f>IF(Eingabe!$G$37&lt;=$D$53,D57,IF(Eingabe!$G$37&lt;=$E$53,E57,IF(Eingabe!$G$37&gt;$E$53,F57,"")))</f>
        <v>0</v>
      </c>
      <c r="I57" s="252">
        <f t="shared" si="14"/>
        <v>0</v>
      </c>
      <c r="L57" s="118"/>
      <c r="M57" s="20"/>
      <c r="N57" s="20"/>
      <c r="O57" s="20"/>
    </row>
    <row r="58" spans="1:35" x14ac:dyDescent="0.2">
      <c r="C58" s="153" t="s">
        <v>674</v>
      </c>
      <c r="D58" s="20"/>
      <c r="E58" s="20">
        <f>Förderungen!H47</f>
        <v>0</v>
      </c>
      <c r="F58" s="154">
        <f>Förderungen!H60</f>
        <v>0</v>
      </c>
      <c r="H58" s="239">
        <f>IF(Eingabe!$G$37&lt;=$D$53,D58,IF(Eingabe!$G$37&lt;=$E$53,E58,IF(Eingabe!$G$37&gt;$E$53,F58,"")))</f>
        <v>0</v>
      </c>
      <c r="I58" s="252">
        <f t="shared" si="14"/>
        <v>0</v>
      </c>
      <c r="L58" s="118"/>
      <c r="M58" s="20"/>
      <c r="N58" s="20"/>
      <c r="O58" s="20"/>
    </row>
    <row r="59" spans="1:35" x14ac:dyDescent="0.2">
      <c r="C59" s="153" t="s">
        <v>2621</v>
      </c>
      <c r="D59" s="20"/>
      <c r="E59" s="20">
        <f>Förderungen!H73</f>
        <v>0</v>
      </c>
      <c r="F59" s="154">
        <f>Förderungen!H74</f>
        <v>0</v>
      </c>
      <c r="G59" s="78"/>
      <c r="H59" s="239">
        <f>IF(Eingabe!$G$37&lt;=$D$53,D59,IF(Eingabe!$G$37&lt;=$E$53,E59,IF(Eingabe!$G$37&gt;$E$53,F59,"")))</f>
        <v>0</v>
      </c>
      <c r="I59" s="252">
        <f t="shared" si="14"/>
        <v>0</v>
      </c>
      <c r="L59" s="118"/>
      <c r="M59" s="20"/>
      <c r="N59" s="20"/>
      <c r="O59" s="20"/>
    </row>
    <row r="60" spans="1:35" x14ac:dyDescent="0.2">
      <c r="C60" s="153" t="s">
        <v>879</v>
      </c>
      <c r="D60" s="20"/>
      <c r="E60" s="20">
        <f>Förderungen!H85</f>
        <v>0</v>
      </c>
      <c r="F60" s="154">
        <f>Förderungen!H86</f>
        <v>0</v>
      </c>
      <c r="G60" s="78"/>
      <c r="H60" s="239">
        <f>IF(Eingabe!$G$37&lt;=$D$53,D60,IF(Eingabe!$G$37&lt;=$E$53,E60,IF(Eingabe!$G$37&gt;$E$53,F60,"")))</f>
        <v>0</v>
      </c>
      <c r="I60" s="252">
        <f t="shared" si="14"/>
        <v>0</v>
      </c>
      <c r="L60" s="118"/>
      <c r="M60" s="20"/>
      <c r="N60" s="20"/>
      <c r="O60" s="20"/>
    </row>
    <row r="61" spans="1:35" x14ac:dyDescent="0.2">
      <c r="C61" s="153" t="s">
        <v>1084</v>
      </c>
      <c r="D61" s="20"/>
      <c r="E61" s="20">
        <f>Förderungen!H97</f>
        <v>0</v>
      </c>
      <c r="F61" s="154">
        <f>Förderungen!H98</f>
        <v>0</v>
      </c>
      <c r="H61" s="239">
        <f>IF(Eingabe!$G$37&lt;=$D$53,D61,IF(Eingabe!$G$37&lt;=$E$53,E61,IF(Eingabe!$G$37&gt;$E$53,F61,"")))</f>
        <v>0</v>
      </c>
      <c r="I61" s="252">
        <f t="shared" si="14"/>
        <v>0</v>
      </c>
      <c r="L61" s="118"/>
      <c r="M61" s="20"/>
      <c r="N61" s="20"/>
      <c r="O61" s="20"/>
    </row>
    <row r="62" spans="1:35" ht="13.5" thickBot="1" x14ac:dyDescent="0.25">
      <c r="C62" s="155" t="s">
        <v>1273</v>
      </c>
      <c r="D62" s="156"/>
      <c r="E62" s="156">
        <f>Förderungen!H109</f>
        <v>0</v>
      </c>
      <c r="F62" s="160">
        <f>Förderungen!H110</f>
        <v>0</v>
      </c>
      <c r="H62" s="240">
        <f>IF(Eingabe!$G$37&lt;=$D$53,D62,IF(Eingabe!$G$37&lt;=$E$53,E62,IF(Eingabe!$G$37&gt;$E$53,F62,"")))</f>
        <v>0</v>
      </c>
      <c r="I62" s="253">
        <f t="shared" si="14"/>
        <v>0</v>
      </c>
      <c r="L62" s="118"/>
      <c r="M62" s="20"/>
      <c r="N62" s="20"/>
      <c r="O62" s="20"/>
    </row>
    <row r="63" spans="1:35" ht="13.5" thickBot="1" x14ac:dyDescent="0.25">
      <c r="B63" s="228"/>
      <c r="C63" s="228"/>
      <c r="D63" s="228"/>
      <c r="E63" s="228"/>
      <c r="F63" s="228"/>
      <c r="G63" s="228"/>
      <c r="H63" s="366">
        <f>SUM(I54:I62)</f>
        <v>0</v>
      </c>
      <c r="I63" s="276"/>
      <c r="J63" s="276"/>
      <c r="K63" s="277"/>
      <c r="L63" s="277"/>
      <c r="M63" s="277"/>
      <c r="N63" s="277"/>
      <c r="O63" s="277"/>
      <c r="P63" s="277"/>
      <c r="Q63" s="277"/>
    </row>
    <row r="64" spans="1:35" x14ac:dyDescent="0.2">
      <c r="B64" s="277"/>
      <c r="C64" s="277"/>
      <c r="D64" s="277"/>
      <c r="E64" s="277"/>
      <c r="F64" s="277"/>
      <c r="G64" s="277"/>
      <c r="H64" s="276"/>
      <c r="I64" s="276"/>
      <c r="J64" s="276"/>
      <c r="K64" s="277"/>
      <c r="L64" s="277"/>
      <c r="M64" s="277"/>
      <c r="N64" s="277"/>
      <c r="O64" s="277"/>
      <c r="P64" s="277"/>
      <c r="Q64" s="277"/>
      <c r="R64" s="226"/>
      <c r="S64" s="226"/>
    </row>
    <row r="65" spans="2:19" x14ac:dyDescent="0.2">
      <c r="B65" s="277"/>
      <c r="C65" s="277"/>
      <c r="D65" s="277"/>
      <c r="E65" s="276"/>
      <c r="F65" s="277"/>
      <c r="G65" s="277"/>
      <c r="H65" s="276"/>
      <c r="I65" s="276"/>
      <c r="J65" s="276"/>
      <c r="K65" s="277"/>
      <c r="L65" s="277"/>
      <c r="M65" s="277"/>
      <c r="N65" s="277"/>
      <c r="O65" s="277"/>
      <c r="P65" s="277"/>
      <c r="Q65" s="277"/>
      <c r="R65" s="226"/>
      <c r="S65" s="226"/>
    </row>
    <row r="66" spans="2:19" s="6" customFormat="1" x14ac:dyDescent="0.2">
      <c r="B66" s="278"/>
      <c r="C66" s="278"/>
      <c r="D66" s="278"/>
      <c r="E66" s="279"/>
      <c r="F66" s="278"/>
      <c r="G66" s="278"/>
      <c r="H66" s="279"/>
      <c r="I66" s="279"/>
      <c r="J66" s="279"/>
      <c r="K66" s="278"/>
      <c r="L66" s="278"/>
      <c r="M66" s="278"/>
      <c r="N66" s="278"/>
      <c r="O66" s="278"/>
      <c r="P66" s="278"/>
      <c r="Q66" s="278"/>
      <c r="R66" s="227"/>
      <c r="S66" s="227"/>
    </row>
    <row r="67" spans="2:19" s="6" customFormat="1" x14ac:dyDescent="0.2">
      <c r="B67" s="278"/>
      <c r="C67" s="278"/>
      <c r="D67" s="278"/>
      <c r="E67" s="279"/>
      <c r="F67" s="278"/>
      <c r="G67" s="278"/>
      <c r="H67" s="279"/>
      <c r="I67" s="279"/>
      <c r="J67" s="279"/>
      <c r="K67" s="278"/>
      <c r="L67" s="278"/>
      <c r="M67" s="278"/>
      <c r="N67" s="278"/>
      <c r="O67" s="278"/>
      <c r="P67" s="278"/>
      <c r="Q67" s="278"/>
      <c r="R67" s="227"/>
      <c r="S67" s="227"/>
    </row>
    <row r="68" spans="2:19" s="6" customFormat="1" x14ac:dyDescent="0.2">
      <c r="B68" s="278"/>
      <c r="C68" s="278"/>
      <c r="D68" s="278"/>
      <c r="E68" s="279"/>
      <c r="F68" s="278"/>
      <c r="G68" s="278"/>
      <c r="H68" s="279"/>
      <c r="I68" s="279"/>
      <c r="J68" s="279"/>
      <c r="K68" s="278"/>
      <c r="L68" s="278"/>
      <c r="M68" s="278"/>
      <c r="N68" s="278"/>
      <c r="O68" s="278"/>
      <c r="P68" s="278"/>
      <c r="Q68" s="278"/>
      <c r="R68" s="227"/>
      <c r="S68" s="227"/>
    </row>
    <row r="69" spans="2:19" s="6" customFormat="1" x14ac:dyDescent="0.2">
      <c r="B69" s="280" t="s">
        <v>2323</v>
      </c>
      <c r="C69" s="281"/>
      <c r="D69" s="281"/>
      <c r="E69" s="282"/>
      <c r="F69" s="281"/>
      <c r="G69" s="281"/>
      <c r="H69" s="282"/>
      <c r="I69" s="282"/>
      <c r="J69" s="281"/>
      <c r="K69" s="281"/>
      <c r="L69" s="281"/>
      <c r="M69" s="280"/>
      <c r="N69" s="280"/>
      <c r="O69" s="281"/>
      <c r="P69" s="281"/>
      <c r="Q69" s="281"/>
      <c r="R69" s="227"/>
      <c r="S69" s="227"/>
    </row>
    <row r="70" spans="2:19" s="6" customFormat="1" x14ac:dyDescent="0.2">
      <c r="B70" s="283"/>
      <c r="C70" s="278"/>
      <c r="D70" s="278"/>
      <c r="E70" s="279"/>
      <c r="F70" s="278"/>
      <c r="G70" s="278"/>
      <c r="H70" s="279"/>
      <c r="I70" s="279"/>
      <c r="J70" s="278"/>
      <c r="K70" s="278"/>
      <c r="L70" s="278"/>
      <c r="M70" s="278"/>
      <c r="N70" s="278"/>
      <c r="O70" s="278"/>
      <c r="P70" s="278"/>
      <c r="Q70" s="278"/>
      <c r="R70" s="227"/>
      <c r="S70" s="227"/>
    </row>
    <row r="71" spans="2:19" s="6" customFormat="1" x14ac:dyDescent="0.2">
      <c r="B71" s="283" t="s">
        <v>2189</v>
      </c>
      <c r="C71" s="283" t="s">
        <v>1820</v>
      </c>
      <c r="D71" s="283" t="s">
        <v>1485</v>
      </c>
      <c r="E71" s="284" t="s">
        <v>1290</v>
      </c>
      <c r="F71" s="283" t="s">
        <v>525</v>
      </c>
      <c r="G71" s="283" t="s">
        <v>674</v>
      </c>
      <c r="H71" s="284" t="s">
        <v>2621</v>
      </c>
      <c r="I71" s="284" t="s">
        <v>879</v>
      </c>
      <c r="J71" s="283" t="s">
        <v>1084</v>
      </c>
      <c r="K71" s="283" t="s">
        <v>1273</v>
      </c>
      <c r="L71" s="278"/>
      <c r="M71" s="278"/>
      <c r="N71" s="278"/>
      <c r="O71" s="283"/>
      <c r="P71" s="285"/>
      <c r="Q71" s="278"/>
      <c r="R71" s="227"/>
      <c r="S71" s="227"/>
    </row>
    <row r="72" spans="2:19" s="6" customFormat="1" x14ac:dyDescent="0.2">
      <c r="B72" s="283">
        <v>1</v>
      </c>
      <c r="C72" s="286" t="str">
        <f>IF($C$6=B72,$D$54,"")</f>
        <v/>
      </c>
      <c r="D72" s="286" t="str">
        <f>IF($C$6=B72,$D$55,"")</f>
        <v/>
      </c>
      <c r="E72" s="286" t="str">
        <f>IF($C$6=B72,$D$56,"")</f>
        <v/>
      </c>
      <c r="F72" s="286" t="str">
        <f>IF($C$6=B72,$D$57,"")</f>
        <v/>
      </c>
      <c r="G72" s="286" t="str">
        <f>IF($C$6=B72,$D$58,"")</f>
        <v/>
      </c>
      <c r="H72" s="286" t="str">
        <f>IF($C$6=B72,$D$59,"")</f>
        <v/>
      </c>
      <c r="I72" s="286" t="str">
        <f>IF($C$6=B72,$D$60,"")</f>
        <v/>
      </c>
      <c r="J72" s="286" t="str">
        <f>IF($C$6=B72,$D$61,"")</f>
        <v/>
      </c>
      <c r="K72" s="286" t="str">
        <f>IF($C$6=B72,$D$62,"")</f>
        <v/>
      </c>
      <c r="L72" s="278"/>
      <c r="M72" s="278"/>
      <c r="N72" s="278"/>
      <c r="O72" s="285"/>
      <c r="P72" s="285"/>
      <c r="Q72" s="278"/>
      <c r="R72" s="227"/>
      <c r="S72" s="227"/>
    </row>
    <row r="73" spans="2:19" s="6" customFormat="1" x14ac:dyDescent="0.2">
      <c r="B73" s="283">
        <v>2</v>
      </c>
      <c r="C73" s="286" t="str">
        <f>IF($C$6=B73,$D$54,"")</f>
        <v/>
      </c>
      <c r="D73" s="286" t="str">
        <f>IF($C$6=B73,$D$55,"")</f>
        <v/>
      </c>
      <c r="E73" s="286" t="str">
        <f>IF($C$6=B73,$D$56,"")</f>
        <v/>
      </c>
      <c r="F73" s="286" t="str">
        <f>IF($C$6=B73,$D$57,"")</f>
        <v/>
      </c>
      <c r="G73" s="286" t="str">
        <f>IF($C$6=B73,$D$58,"")</f>
        <v/>
      </c>
      <c r="H73" s="286" t="str">
        <f>IF($C$6=B73,$D$59,"")</f>
        <v/>
      </c>
      <c r="I73" s="286" t="str">
        <f>IF($C$6=B73,$D$60,"")</f>
        <v/>
      </c>
      <c r="J73" s="286" t="str">
        <f>IF($C$6=B73,$D$61,"")</f>
        <v/>
      </c>
      <c r="K73" s="286" t="str">
        <f>IF($C$6=B73,$D$62,"")</f>
        <v/>
      </c>
      <c r="L73" s="278"/>
      <c r="M73" s="278"/>
      <c r="N73" s="278"/>
      <c r="O73" s="285"/>
      <c r="P73" s="285"/>
      <c r="Q73" s="278"/>
      <c r="R73" s="227"/>
      <c r="S73" s="227"/>
    </row>
    <row r="74" spans="2:19" s="6" customFormat="1" x14ac:dyDescent="0.2">
      <c r="B74" s="283">
        <v>3</v>
      </c>
      <c r="C74" s="286">
        <f>IF($C$6=B74,$D$54,"")</f>
        <v>0</v>
      </c>
      <c r="D74" s="286">
        <f>IF($C$6=B74,$D$55,"")</f>
        <v>0</v>
      </c>
      <c r="E74" s="286">
        <f>IF($C$6=B74,$D$56,"")</f>
        <v>0</v>
      </c>
      <c r="F74" s="286">
        <f>IF($C$6=B74,$D$57,"")</f>
        <v>0</v>
      </c>
      <c r="G74" s="286">
        <f>IF($C$6=B74,$D$58,"")</f>
        <v>0</v>
      </c>
      <c r="H74" s="286">
        <f>IF($C$6=B74,$D$59,"")</f>
        <v>0</v>
      </c>
      <c r="I74" s="286">
        <f>IF($C$6=B74,$D$60,"")</f>
        <v>0</v>
      </c>
      <c r="J74" s="286">
        <f>IF($C$6=B74,$D$61,"")</f>
        <v>0</v>
      </c>
      <c r="K74" s="286">
        <f>IF($C$6=B74,$D$62,"")</f>
        <v>0</v>
      </c>
      <c r="L74" s="278"/>
      <c r="M74" s="278"/>
      <c r="N74" s="278"/>
      <c r="O74" s="285"/>
      <c r="P74" s="285"/>
      <c r="Q74" s="278"/>
      <c r="R74" s="227"/>
      <c r="S74" s="227"/>
    </row>
    <row r="75" spans="2:19" s="6" customFormat="1" x14ac:dyDescent="0.2">
      <c r="B75" s="283">
        <v>4</v>
      </c>
      <c r="C75" s="286" t="str">
        <f>IF($C$6=B75,$D$54,"")</f>
        <v/>
      </c>
      <c r="D75" s="286" t="str">
        <f>IF($C$6=B75,$D$55,"")</f>
        <v/>
      </c>
      <c r="E75" s="286" t="str">
        <f>IF($C$6=B75,$D$56,"")</f>
        <v/>
      </c>
      <c r="F75" s="286" t="str">
        <f>IF($C$6=B75,$D$57,"")</f>
        <v/>
      </c>
      <c r="G75" s="286" t="str">
        <f>IF($C$6=B75,$D$58,"")</f>
        <v/>
      </c>
      <c r="H75" s="286" t="str">
        <f>IF($C$6=B75,$D$59,"")</f>
        <v/>
      </c>
      <c r="I75" s="286" t="str">
        <f>IF($C$6=B75,$D$60,"")</f>
        <v/>
      </c>
      <c r="J75" s="286" t="str">
        <f>IF($C$6=B75,$D$61,"")</f>
        <v/>
      </c>
      <c r="K75" s="286" t="str">
        <f>IF($C$6=B75,$D$62,"")</f>
        <v/>
      </c>
      <c r="L75" s="278"/>
      <c r="M75" s="278"/>
      <c r="N75" s="278"/>
      <c r="O75" s="285"/>
      <c r="P75" s="285"/>
      <c r="Q75" s="278"/>
      <c r="R75" s="227"/>
      <c r="S75" s="227"/>
    </row>
    <row r="76" spans="2:19" s="6" customFormat="1" x14ac:dyDescent="0.2">
      <c r="B76" s="283">
        <v>5.01</v>
      </c>
      <c r="C76" s="286">
        <f>IF($C$6&lt;$B$76,$E$54,"")</f>
        <v>0</v>
      </c>
      <c r="D76" s="286" t="str">
        <f>IF($C$6=B76,$E$55,"")</f>
        <v/>
      </c>
      <c r="E76" s="286" t="str">
        <f>IF($C$6=B76,$E$56,"")</f>
        <v/>
      </c>
      <c r="F76" s="286" t="str">
        <f>IF($C$6=B76,$E$57,"")</f>
        <v/>
      </c>
      <c r="G76" s="286" t="str">
        <f>IF($C$6=B76,$E$58,"")</f>
        <v/>
      </c>
      <c r="H76" s="286" t="str">
        <f>IF($C$6=B76,$E$59,"")</f>
        <v/>
      </c>
      <c r="I76" s="286" t="str">
        <f>IF($C$6=B76,$E$60,"")</f>
        <v/>
      </c>
      <c r="J76" s="286" t="str">
        <f>IF($C$6=B76,$E$61,"")</f>
        <v/>
      </c>
      <c r="K76" s="286" t="str">
        <f>IF($C$6=B76,$E$62,"")</f>
        <v/>
      </c>
      <c r="L76" s="278"/>
      <c r="M76" s="278"/>
      <c r="N76" s="278"/>
      <c r="O76" s="285"/>
      <c r="P76" s="285"/>
      <c r="Q76" s="278"/>
      <c r="R76" s="227"/>
      <c r="S76" s="227"/>
    </row>
    <row r="77" spans="2:19" s="6" customFormat="1" x14ac:dyDescent="0.2">
      <c r="B77" s="283">
        <v>6</v>
      </c>
      <c r="C77" s="286" t="str">
        <f>IF($C$6=B77,$E$54,"")</f>
        <v/>
      </c>
      <c r="D77" s="286" t="str">
        <f>IF($C$6=B77,$E$55,"")</f>
        <v/>
      </c>
      <c r="E77" s="286" t="str">
        <f>IF($C$6=B77,$E$56,"")</f>
        <v/>
      </c>
      <c r="F77" s="286" t="str">
        <f>IF($C$6=B77,$E$57,"")</f>
        <v/>
      </c>
      <c r="G77" s="286" t="str">
        <f>IF($C$6=B77,$E$58,"")</f>
        <v/>
      </c>
      <c r="H77" s="286" t="str">
        <f>IF($C$6=B77,$E$59,"")</f>
        <v/>
      </c>
      <c r="I77" s="286" t="str">
        <f>IF($C$6=B77,$E$60,"")</f>
        <v/>
      </c>
      <c r="J77" s="286" t="str">
        <f>IF($C$6=B77,$E$61,"")</f>
        <v/>
      </c>
      <c r="K77" s="286" t="str">
        <f>IF($C$6=B77,$E$62,"")</f>
        <v/>
      </c>
      <c r="L77" s="278"/>
      <c r="M77" s="278"/>
      <c r="N77" s="278"/>
      <c r="O77" s="285"/>
      <c r="P77" s="285"/>
      <c r="Q77" s="278"/>
      <c r="R77" s="227"/>
      <c r="S77" s="227"/>
    </row>
    <row r="78" spans="2:19" s="6" customFormat="1" x14ac:dyDescent="0.2">
      <c r="B78" s="283">
        <v>7</v>
      </c>
      <c r="C78" s="286" t="str">
        <f>IF($C$6=B78,$E$54,"")</f>
        <v/>
      </c>
      <c r="D78" s="286" t="str">
        <f>IF($C$6=B78,$E$55,"")</f>
        <v/>
      </c>
      <c r="E78" s="286" t="str">
        <f>IF($C$6=B78,$E$56,"")</f>
        <v/>
      </c>
      <c r="F78" s="286" t="str">
        <f>IF($C$6=B78,$E$57,"")</f>
        <v/>
      </c>
      <c r="G78" s="286" t="str">
        <f>IF($C$6=B78,$E$58,"")</f>
        <v/>
      </c>
      <c r="H78" s="286" t="str">
        <f>IF($C$6=B78,$E$59,"")</f>
        <v/>
      </c>
      <c r="I78" s="286" t="str">
        <f>IF($C$6=B78,$E$60,"")</f>
        <v/>
      </c>
      <c r="J78" s="286" t="str">
        <f>IF($C$6=B78,$E$61,"")</f>
        <v/>
      </c>
      <c r="K78" s="286" t="str">
        <f>IF($C$6=B78,$E$62,"")</f>
        <v/>
      </c>
      <c r="L78" s="278"/>
      <c r="M78" s="278"/>
      <c r="N78" s="278"/>
      <c r="O78" s="285"/>
      <c r="P78" s="285"/>
      <c r="Q78" s="278"/>
      <c r="R78" s="227"/>
      <c r="S78" s="227"/>
    </row>
    <row r="79" spans="2:19" s="6" customFormat="1" x14ac:dyDescent="0.2">
      <c r="B79" s="283">
        <v>8</v>
      </c>
      <c r="C79" s="286" t="str">
        <f>IF($C$6=B79,$E$54,"")</f>
        <v/>
      </c>
      <c r="D79" s="286" t="str">
        <f>IF($C$6=B79,$E$55,"")</f>
        <v/>
      </c>
      <c r="E79" s="286" t="str">
        <f>IF($C$6=B79,$E$56,"")</f>
        <v/>
      </c>
      <c r="F79" s="286" t="str">
        <f>IF($C$6=B79,$E$57,"")</f>
        <v/>
      </c>
      <c r="G79" s="286" t="str">
        <f>IF($C$6=B79,$E$58,"")</f>
        <v/>
      </c>
      <c r="H79" s="286" t="str">
        <f>IF($C$6=B79,$E$59,"")</f>
        <v/>
      </c>
      <c r="I79" s="286" t="str">
        <f>IF($C$6=B79,$E$60,"")</f>
        <v/>
      </c>
      <c r="J79" s="286" t="str">
        <f>IF($C$6=B79,$E$61,"")</f>
        <v/>
      </c>
      <c r="K79" s="286" t="str">
        <f>IF($C$6=B79,$E$62,"")</f>
        <v/>
      </c>
      <c r="L79" s="278"/>
      <c r="M79" s="278"/>
      <c r="N79" s="278"/>
      <c r="O79" s="285"/>
      <c r="P79" s="285"/>
      <c r="Q79" s="278"/>
      <c r="R79" s="227"/>
      <c r="S79" s="227"/>
    </row>
    <row r="80" spans="2:19" s="6" customFormat="1" x14ac:dyDescent="0.2">
      <c r="B80" s="283">
        <v>9</v>
      </c>
      <c r="C80" s="286" t="str">
        <f>IF($C$6=B80,$E$54,"")</f>
        <v/>
      </c>
      <c r="D80" s="286" t="str">
        <f>IF($C$6=B80,$E$55,"")</f>
        <v/>
      </c>
      <c r="E80" s="286" t="str">
        <f>IF($C$6=B80,$E$56,"")</f>
        <v/>
      </c>
      <c r="F80" s="286" t="str">
        <f>IF($C$6=B80,$E$57,"")</f>
        <v/>
      </c>
      <c r="G80" s="286" t="str">
        <f>IF($C$6=B80,$E$58,"")</f>
        <v/>
      </c>
      <c r="H80" s="286" t="str">
        <f>IF($C$6=B80,$E$59,"")</f>
        <v/>
      </c>
      <c r="I80" s="286" t="str">
        <f>IF($C$6=B80,$E$60,"")</f>
        <v/>
      </c>
      <c r="J80" s="286" t="str">
        <f>IF($C$6=B80,$E$61,"")</f>
        <v/>
      </c>
      <c r="K80" s="286" t="str">
        <f>IF($C$6=B80,$E$62,"")</f>
        <v/>
      </c>
      <c r="L80" s="278"/>
      <c r="M80" s="278"/>
      <c r="N80" s="278"/>
      <c r="O80" s="285"/>
      <c r="P80" s="285"/>
      <c r="Q80" s="278"/>
      <c r="R80" s="227"/>
      <c r="S80" s="227"/>
    </row>
    <row r="81" spans="2:19" s="6" customFormat="1" x14ac:dyDescent="0.2">
      <c r="B81" s="283">
        <v>10.01</v>
      </c>
      <c r="C81" s="286" t="str">
        <f t="shared" ref="C81:C86" si="15">IF($C$6=B81,$F$54,"")</f>
        <v/>
      </c>
      <c r="D81" s="286" t="str">
        <f t="shared" ref="D81:D86" si="16">IF($C$6=B81,$F$55,"")</f>
        <v/>
      </c>
      <c r="E81" s="286" t="str">
        <f t="shared" ref="E81:E86" si="17">IF($C$6=B81,$F$56,"")</f>
        <v/>
      </c>
      <c r="F81" s="286" t="str">
        <f t="shared" ref="F81:F86" si="18">IF($C$6=B81,$F$57,"")</f>
        <v/>
      </c>
      <c r="G81" s="286" t="str">
        <f t="shared" ref="G81:G86" si="19">IF($C$6=B81,$F$58,"")</f>
        <v/>
      </c>
      <c r="H81" s="286" t="str">
        <f t="shared" ref="H81:H86" si="20">IF($C$6=B81,$F$59,"")</f>
        <v/>
      </c>
      <c r="I81" s="286" t="str">
        <f t="shared" ref="I81:I86" si="21">IF($C$6=B81,$F$60,"")</f>
        <v/>
      </c>
      <c r="J81" s="286" t="str">
        <f t="shared" ref="J81:J86" si="22">IF($C$6=B81,$F$61,"")</f>
        <v/>
      </c>
      <c r="K81" s="286" t="str">
        <f t="shared" ref="K81:K86" si="23">IF($C$6=B81,$F$62,"")</f>
        <v/>
      </c>
      <c r="L81" s="278"/>
      <c r="M81" s="278"/>
      <c r="N81" s="278"/>
      <c r="O81" s="285"/>
      <c r="P81" s="285"/>
      <c r="Q81" s="278"/>
      <c r="R81" s="227"/>
      <c r="S81" s="227"/>
    </row>
    <row r="82" spans="2:19" s="6" customFormat="1" x14ac:dyDescent="0.2">
      <c r="B82" s="283">
        <v>11</v>
      </c>
      <c r="C82" s="286" t="str">
        <f t="shared" si="15"/>
        <v/>
      </c>
      <c r="D82" s="286" t="str">
        <f t="shared" si="16"/>
        <v/>
      </c>
      <c r="E82" s="286" t="str">
        <f t="shared" si="17"/>
        <v/>
      </c>
      <c r="F82" s="286" t="str">
        <f t="shared" si="18"/>
        <v/>
      </c>
      <c r="G82" s="286" t="str">
        <f t="shared" si="19"/>
        <v/>
      </c>
      <c r="H82" s="286" t="str">
        <f t="shared" si="20"/>
        <v/>
      </c>
      <c r="I82" s="286" t="str">
        <f t="shared" si="21"/>
        <v/>
      </c>
      <c r="J82" s="286" t="str">
        <f t="shared" si="22"/>
        <v/>
      </c>
      <c r="K82" s="286" t="str">
        <f t="shared" si="23"/>
        <v/>
      </c>
      <c r="L82" s="278"/>
      <c r="M82" s="278"/>
      <c r="N82" s="278"/>
      <c r="O82" s="283"/>
      <c r="P82" s="285"/>
      <c r="Q82" s="278"/>
      <c r="R82" s="227"/>
      <c r="S82" s="227"/>
    </row>
    <row r="83" spans="2:19" s="6" customFormat="1" x14ac:dyDescent="0.2">
      <c r="B83" s="283">
        <v>12</v>
      </c>
      <c r="C83" s="286" t="str">
        <f t="shared" si="15"/>
        <v/>
      </c>
      <c r="D83" s="286" t="str">
        <f t="shared" si="16"/>
        <v/>
      </c>
      <c r="E83" s="286" t="str">
        <f t="shared" si="17"/>
        <v/>
      </c>
      <c r="F83" s="286" t="str">
        <f t="shared" si="18"/>
        <v/>
      </c>
      <c r="G83" s="286" t="str">
        <f t="shared" si="19"/>
        <v/>
      </c>
      <c r="H83" s="286" t="str">
        <f t="shared" si="20"/>
        <v/>
      </c>
      <c r="I83" s="286" t="str">
        <f t="shared" si="21"/>
        <v/>
      </c>
      <c r="J83" s="286" t="str">
        <f t="shared" si="22"/>
        <v/>
      </c>
      <c r="K83" s="286" t="str">
        <f t="shared" si="23"/>
        <v/>
      </c>
      <c r="L83" s="278"/>
      <c r="M83" s="278"/>
      <c r="N83" s="278"/>
      <c r="O83" s="283"/>
      <c r="P83" s="285"/>
      <c r="Q83" s="278"/>
      <c r="R83" s="227"/>
      <c r="S83" s="227"/>
    </row>
    <row r="84" spans="2:19" s="6" customFormat="1" x14ac:dyDescent="0.2">
      <c r="B84" s="283">
        <v>13</v>
      </c>
      <c r="C84" s="286" t="str">
        <f t="shared" si="15"/>
        <v/>
      </c>
      <c r="D84" s="286" t="str">
        <f t="shared" si="16"/>
        <v/>
      </c>
      <c r="E84" s="286" t="str">
        <f t="shared" si="17"/>
        <v/>
      </c>
      <c r="F84" s="286" t="str">
        <f t="shared" si="18"/>
        <v/>
      </c>
      <c r="G84" s="286" t="str">
        <f t="shared" si="19"/>
        <v/>
      </c>
      <c r="H84" s="286" t="str">
        <f t="shared" si="20"/>
        <v/>
      </c>
      <c r="I84" s="286" t="str">
        <f t="shared" si="21"/>
        <v/>
      </c>
      <c r="J84" s="286" t="str">
        <f t="shared" si="22"/>
        <v/>
      </c>
      <c r="K84" s="286" t="str">
        <f t="shared" si="23"/>
        <v/>
      </c>
      <c r="L84" s="278"/>
      <c r="M84" s="278"/>
      <c r="N84" s="278"/>
      <c r="O84" s="278"/>
      <c r="P84" s="285"/>
      <c r="Q84" s="278"/>
      <c r="R84" s="227"/>
      <c r="S84" s="227"/>
    </row>
    <row r="85" spans="2:19" s="6" customFormat="1" x14ac:dyDescent="0.2">
      <c r="B85" s="283">
        <v>14</v>
      </c>
      <c r="C85" s="286" t="str">
        <f t="shared" si="15"/>
        <v/>
      </c>
      <c r="D85" s="286" t="str">
        <f t="shared" si="16"/>
        <v/>
      </c>
      <c r="E85" s="286" t="str">
        <f t="shared" si="17"/>
        <v/>
      </c>
      <c r="F85" s="286" t="str">
        <f t="shared" si="18"/>
        <v/>
      </c>
      <c r="G85" s="286" t="str">
        <f t="shared" si="19"/>
        <v/>
      </c>
      <c r="H85" s="286" t="str">
        <f t="shared" si="20"/>
        <v/>
      </c>
      <c r="I85" s="286" t="str">
        <f t="shared" si="21"/>
        <v/>
      </c>
      <c r="J85" s="286" t="str">
        <f t="shared" si="22"/>
        <v/>
      </c>
      <c r="K85" s="286" t="str">
        <f t="shared" si="23"/>
        <v/>
      </c>
      <c r="L85" s="278"/>
      <c r="M85" s="278"/>
      <c r="N85" s="278"/>
      <c r="O85" s="278"/>
      <c r="P85" s="278"/>
      <c r="Q85" s="278"/>
      <c r="R85" s="227"/>
      <c r="S85" s="227"/>
    </row>
    <row r="86" spans="2:19" s="6" customFormat="1" x14ac:dyDescent="0.2">
      <c r="B86" s="283">
        <v>15</v>
      </c>
      <c r="C86" s="286" t="str">
        <f t="shared" si="15"/>
        <v/>
      </c>
      <c r="D86" s="286" t="str">
        <f t="shared" si="16"/>
        <v/>
      </c>
      <c r="E86" s="286" t="str">
        <f t="shared" si="17"/>
        <v/>
      </c>
      <c r="F86" s="286" t="str">
        <f t="shared" si="18"/>
        <v/>
      </c>
      <c r="G86" s="286" t="str">
        <f t="shared" si="19"/>
        <v/>
      </c>
      <c r="H86" s="286" t="str">
        <f t="shared" si="20"/>
        <v/>
      </c>
      <c r="I86" s="286" t="str">
        <f t="shared" si="21"/>
        <v/>
      </c>
      <c r="J86" s="286" t="str">
        <f t="shared" si="22"/>
        <v/>
      </c>
      <c r="K86" s="286" t="str">
        <f t="shared" si="23"/>
        <v/>
      </c>
      <c r="L86" s="278"/>
      <c r="M86" s="278"/>
      <c r="N86" s="278"/>
      <c r="O86" s="278"/>
      <c r="P86" s="278"/>
      <c r="Q86" s="278"/>
      <c r="R86" s="227"/>
      <c r="S86" s="227"/>
    </row>
    <row r="87" spans="2:19" s="6" customFormat="1" x14ac:dyDescent="0.2">
      <c r="B87" s="285" t="s">
        <v>2325</v>
      </c>
      <c r="C87" s="286">
        <f>SUM(C72:C86)</f>
        <v>0</v>
      </c>
      <c r="D87" s="286">
        <f t="shared" ref="D87:I87" si="24">SUM(D72:D86)</f>
        <v>0</v>
      </c>
      <c r="E87" s="286">
        <f t="shared" si="24"/>
        <v>0</v>
      </c>
      <c r="F87" s="286">
        <f t="shared" si="24"/>
        <v>0</v>
      </c>
      <c r="G87" s="286">
        <f t="shared" si="24"/>
        <v>0</v>
      </c>
      <c r="H87" s="286">
        <f t="shared" si="24"/>
        <v>0</v>
      </c>
      <c r="I87" s="286">
        <f t="shared" si="24"/>
        <v>0</v>
      </c>
      <c r="J87" s="286">
        <f>SUM(J72:J86)</f>
        <v>0</v>
      </c>
      <c r="K87" s="286">
        <f>SUM(K72:K86)</f>
        <v>0</v>
      </c>
      <c r="L87" s="287"/>
      <c r="M87" s="278"/>
      <c r="N87" s="278"/>
      <c r="O87" s="278"/>
      <c r="P87" s="278"/>
      <c r="Q87" s="278"/>
      <c r="R87" s="227"/>
      <c r="S87" s="227"/>
    </row>
    <row r="88" spans="2:19" s="6" customFormat="1" x14ac:dyDescent="0.2">
      <c r="B88" s="285" t="s">
        <v>1268</v>
      </c>
      <c r="C88" s="286" t="str">
        <f>IF($F$6=C71,C87,"")</f>
        <v/>
      </c>
      <c r="D88" s="286" t="str">
        <f t="shared" ref="D88:I88" si="25">IF($F$6=D71,D87,"")</f>
        <v/>
      </c>
      <c r="E88" s="286" t="str">
        <f t="shared" si="25"/>
        <v/>
      </c>
      <c r="F88" s="286" t="str">
        <f t="shared" si="25"/>
        <v/>
      </c>
      <c r="G88" s="286" t="str">
        <f t="shared" si="25"/>
        <v/>
      </c>
      <c r="H88" s="286" t="str">
        <f t="shared" si="25"/>
        <v/>
      </c>
      <c r="I88" s="286" t="str">
        <f t="shared" si="25"/>
        <v/>
      </c>
      <c r="J88" s="286" t="str">
        <f>IF($F$6=J71,J87,"")</f>
        <v/>
      </c>
      <c r="K88" s="286">
        <f>IF($F$6=K71,K87,"")</f>
        <v>0</v>
      </c>
      <c r="L88" s="286">
        <f>H63</f>
        <v>0</v>
      </c>
      <c r="M88" s="278"/>
      <c r="N88" s="278"/>
      <c r="O88" s="278"/>
      <c r="P88" s="278"/>
      <c r="Q88" s="278"/>
      <c r="R88" s="227"/>
      <c r="S88" s="227"/>
    </row>
    <row r="89" spans="2:19" s="6" customFormat="1" x14ac:dyDescent="0.2">
      <c r="B89" s="278"/>
      <c r="C89" s="278"/>
      <c r="D89" s="278"/>
      <c r="E89" s="279"/>
      <c r="F89" s="278"/>
      <c r="G89" s="278"/>
      <c r="H89" s="279"/>
      <c r="I89" s="279"/>
      <c r="J89" s="279"/>
      <c r="K89" s="278"/>
      <c r="L89" s="278"/>
      <c r="M89" s="278"/>
      <c r="N89" s="278"/>
      <c r="O89" s="278"/>
      <c r="P89" s="278"/>
      <c r="Q89" s="278"/>
      <c r="R89" s="227"/>
      <c r="S89" s="227"/>
    </row>
    <row r="90" spans="2:19" s="6" customFormat="1" x14ac:dyDescent="0.2">
      <c r="B90" s="278"/>
      <c r="C90" s="278"/>
      <c r="D90" s="278"/>
      <c r="E90" s="278"/>
      <c r="F90" s="278"/>
      <c r="G90" s="278"/>
      <c r="H90" s="279"/>
      <c r="I90" s="279"/>
      <c r="J90" s="279"/>
      <c r="K90" s="278"/>
      <c r="L90" s="278"/>
      <c r="M90" s="278"/>
      <c r="N90" s="278"/>
      <c r="O90" s="278"/>
      <c r="P90" s="278"/>
      <c r="Q90" s="278"/>
      <c r="R90" s="227"/>
      <c r="S90" s="227"/>
    </row>
    <row r="91" spans="2:19" s="6" customFormat="1" x14ac:dyDescent="0.2">
      <c r="B91" s="278"/>
      <c r="C91" s="278"/>
      <c r="D91" s="278"/>
      <c r="E91" s="278"/>
      <c r="F91" s="278"/>
      <c r="G91" s="278"/>
      <c r="H91" s="279"/>
      <c r="I91" s="279"/>
      <c r="J91" s="279"/>
      <c r="K91" s="278"/>
      <c r="L91" s="278"/>
      <c r="M91" s="278"/>
      <c r="N91" s="278"/>
      <c r="O91" s="278"/>
      <c r="P91" s="278"/>
      <c r="Q91" s="278"/>
      <c r="R91" s="227"/>
      <c r="S91" s="227"/>
    </row>
    <row r="92" spans="2:19" s="6" customFormat="1" x14ac:dyDescent="0.2">
      <c r="B92" s="278"/>
      <c r="C92" s="278"/>
      <c r="D92" s="278"/>
      <c r="E92" s="279"/>
      <c r="F92" s="278"/>
      <c r="G92" s="278"/>
      <c r="H92" s="279"/>
      <c r="I92" s="279"/>
      <c r="J92" s="279"/>
      <c r="K92" s="278"/>
      <c r="L92" s="278"/>
      <c r="M92" s="278"/>
      <c r="N92" s="278"/>
      <c r="O92" s="278"/>
      <c r="P92" s="278"/>
      <c r="Q92" s="278"/>
      <c r="R92" s="227"/>
      <c r="S92" s="227"/>
    </row>
    <row r="93" spans="2:19" s="6" customFormat="1" x14ac:dyDescent="0.2">
      <c r="B93" s="278"/>
      <c r="C93" s="278"/>
      <c r="D93" s="278"/>
      <c r="E93" s="279"/>
      <c r="F93" s="278"/>
      <c r="G93" s="278"/>
      <c r="H93" s="279"/>
      <c r="I93" s="279"/>
      <c r="J93" s="279"/>
      <c r="K93" s="278"/>
      <c r="L93" s="278"/>
      <c r="M93" s="278"/>
      <c r="N93" s="278"/>
      <c r="O93" s="278"/>
      <c r="P93" s="278"/>
      <c r="Q93" s="278"/>
      <c r="R93" s="227"/>
      <c r="S93" s="227"/>
    </row>
    <row r="94" spans="2:19" s="6" customFormat="1" x14ac:dyDescent="0.2">
      <c r="B94" s="278"/>
      <c r="C94" s="278"/>
      <c r="D94" s="278"/>
      <c r="E94" s="279"/>
      <c r="F94" s="278"/>
      <c r="G94" s="278"/>
      <c r="H94" s="279"/>
      <c r="I94" s="279"/>
      <c r="J94" s="279"/>
      <c r="K94" s="278"/>
      <c r="L94" s="278"/>
      <c r="M94" s="278"/>
      <c r="N94" s="278"/>
      <c r="O94" s="278"/>
      <c r="P94" s="278"/>
      <c r="Q94" s="278"/>
      <c r="R94" s="227"/>
      <c r="S94" s="227"/>
    </row>
    <row r="95" spans="2:19" s="6" customFormat="1" x14ac:dyDescent="0.2">
      <c r="B95" s="278"/>
      <c r="C95" s="278"/>
      <c r="D95" s="278"/>
      <c r="E95" s="279"/>
      <c r="F95" s="278"/>
      <c r="G95" s="278"/>
      <c r="H95" s="279"/>
      <c r="I95" s="279"/>
      <c r="J95" s="279"/>
      <c r="K95" s="278"/>
      <c r="L95" s="278"/>
      <c r="M95" s="278"/>
      <c r="N95" s="278"/>
      <c r="O95" s="278"/>
      <c r="P95" s="278"/>
      <c r="Q95" s="278"/>
      <c r="R95" s="227"/>
      <c r="S95" s="227"/>
    </row>
    <row r="96" spans="2:19" s="6" customFormat="1" x14ac:dyDescent="0.2">
      <c r="B96" s="278"/>
      <c r="C96" s="278"/>
      <c r="D96" s="278"/>
      <c r="E96" s="279"/>
      <c r="F96" s="278"/>
      <c r="G96" s="278"/>
      <c r="H96" s="279"/>
      <c r="I96" s="279"/>
      <c r="J96" s="279"/>
      <c r="K96" s="278"/>
      <c r="L96" s="278"/>
      <c r="M96" s="278"/>
      <c r="N96" s="278"/>
      <c r="O96" s="278"/>
      <c r="P96" s="278"/>
      <c r="Q96" s="278"/>
      <c r="R96" s="227"/>
      <c r="S96" s="227"/>
    </row>
    <row r="97" spans="2:19" s="6" customFormat="1" x14ac:dyDescent="0.2">
      <c r="B97" s="278"/>
      <c r="C97" s="278"/>
      <c r="D97" s="278"/>
      <c r="E97" s="279"/>
      <c r="F97" s="278"/>
      <c r="G97" s="278"/>
      <c r="H97" s="279"/>
      <c r="I97" s="279"/>
      <c r="J97" s="279"/>
      <c r="K97" s="278"/>
      <c r="L97" s="278"/>
      <c r="M97" s="278"/>
      <c r="N97" s="278"/>
      <c r="O97" s="278"/>
      <c r="P97" s="278"/>
      <c r="Q97" s="278"/>
      <c r="R97" s="227"/>
      <c r="S97" s="227"/>
    </row>
    <row r="98" spans="2:19" x14ac:dyDescent="0.2">
      <c r="B98" s="277"/>
      <c r="C98" s="277"/>
      <c r="D98" s="277"/>
      <c r="E98" s="276"/>
      <c r="F98" s="277"/>
      <c r="G98" s="277"/>
      <c r="H98" s="276"/>
      <c r="I98" s="276"/>
      <c r="J98" s="276"/>
      <c r="K98" s="277"/>
      <c r="L98" s="277"/>
      <c r="M98" s="277"/>
      <c r="N98" s="277"/>
      <c r="O98" s="277"/>
      <c r="P98" s="277"/>
      <c r="Q98" s="277"/>
      <c r="R98" s="226"/>
      <c r="S98" s="226"/>
    </row>
    <row r="99" spans="2:19" x14ac:dyDescent="0.2">
      <c r="B99" s="277"/>
      <c r="C99" s="277"/>
      <c r="D99" s="277"/>
      <c r="E99" s="276"/>
      <c r="F99" s="277"/>
      <c r="G99" s="277"/>
      <c r="H99" s="276"/>
      <c r="I99" s="276"/>
      <c r="J99" s="276"/>
      <c r="K99" s="277"/>
      <c r="L99" s="277"/>
      <c r="M99" s="277"/>
      <c r="N99" s="277"/>
      <c r="O99" s="277"/>
      <c r="P99" s="277"/>
      <c r="Q99" s="277"/>
    </row>
  </sheetData>
  <sheetProtection password="CC61" sheet="1" objects="1" scenarios="1" selectLockedCells="1"/>
  <mergeCells count="1">
    <mergeCell ref="C8:D8"/>
  </mergeCells>
  <phoneticPr fontId="0" type="noConversion"/>
  <printOptions horizontalCentered="1"/>
  <pageMargins left="0.78740157480314965" right="0.78740157480314965" top="0.59055118110236227" bottom="0.59055118110236227" header="0.31496062992125984" footer="0.51181102362204722"/>
  <pageSetup paperSize="9" scale="70" orientation="landscape" r:id="rId1"/>
  <headerFooter alignWithMargins="0"/>
  <ignoredErrors>
    <ignoredError sqref="F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 enableFormatConditionsCalculation="0">
    <tabColor indexed="22"/>
  </sheetPr>
  <dimension ref="A1:AQ117"/>
  <sheetViews>
    <sheetView showRowColHeaders="0" zoomScale="75" zoomScaleNormal="75" zoomScaleSheetLayoutView="100" workbookViewId="0">
      <selection activeCell="U46" sqref="U46:AB46"/>
    </sheetView>
  </sheetViews>
  <sheetFormatPr baseColWidth="10" defaultRowHeight="12.75" x14ac:dyDescent="0.2"/>
  <cols>
    <col min="1" max="1" width="1.7109375" style="148" customWidth="1"/>
    <col min="2" max="2" width="11.42578125" style="244"/>
    <col min="3" max="3" width="7.7109375" style="244" customWidth="1"/>
    <col min="4" max="4" width="9.7109375" style="244" customWidth="1"/>
    <col min="5" max="5" width="6.85546875" style="244" bestFit="1" customWidth="1"/>
    <col min="6" max="6" width="10.85546875" style="244" customWidth="1"/>
    <col min="7" max="7" width="14.85546875" style="244" bestFit="1" customWidth="1"/>
    <col min="8" max="8" width="8.28515625" style="244" customWidth="1"/>
    <col min="9" max="9" width="18" style="244" customWidth="1"/>
    <col min="10" max="10" width="2.7109375" style="244" customWidth="1"/>
    <col min="11" max="12" width="11.42578125" style="244"/>
    <col min="13" max="13" width="11.42578125" style="245"/>
    <col min="14" max="16" width="11.42578125" style="244"/>
    <col min="17" max="17" width="2.5703125" style="244" customWidth="1"/>
    <col min="18" max="20" width="1.7109375" style="148" customWidth="1"/>
    <col min="21" max="28" width="11.42578125" style="244"/>
    <col min="29" max="32" width="1.7109375" style="244" customWidth="1"/>
    <col min="33" max="41" width="11.42578125" style="244"/>
    <col min="42" max="42" width="1.7109375" style="244" customWidth="1"/>
    <col min="43" max="16384" width="11.42578125" style="244"/>
  </cols>
  <sheetData>
    <row r="1" spans="1:31" ht="14.25" customHeight="1" x14ac:dyDescent="0.2">
      <c r="A1" s="432"/>
    </row>
    <row r="2" spans="1:31" ht="14.25" customHeight="1" x14ac:dyDescent="0.2"/>
    <row r="3" spans="1:31" ht="15.75" x14ac:dyDescent="0.25">
      <c r="B3" s="263" t="s">
        <v>2473</v>
      </c>
      <c r="J3" s="263" t="s">
        <v>2099</v>
      </c>
      <c r="T3" s="263" t="s">
        <v>2100</v>
      </c>
      <c r="AE3" s="148"/>
    </row>
    <row r="4" spans="1:31" ht="5.0999999999999996" customHeight="1" x14ac:dyDescent="0.2">
      <c r="AE4" s="148"/>
    </row>
    <row r="5" spans="1:31" x14ac:dyDescent="0.2">
      <c r="B5" s="302" t="s">
        <v>2245</v>
      </c>
      <c r="C5" s="303"/>
      <c r="D5" s="303"/>
      <c r="E5" s="303"/>
      <c r="F5" s="303"/>
      <c r="G5" s="304"/>
      <c r="H5" s="304"/>
      <c r="I5" s="311"/>
      <c r="J5" s="299" t="s">
        <v>2655</v>
      </c>
      <c r="K5" s="299"/>
      <c r="L5" s="299"/>
      <c r="M5" s="305"/>
      <c r="N5" s="299"/>
      <c r="O5" s="299"/>
      <c r="P5" s="299"/>
      <c r="Q5" s="296"/>
      <c r="T5" s="565" t="s">
        <v>2634</v>
      </c>
      <c r="U5" s="566"/>
      <c r="V5" s="566"/>
      <c r="W5" s="566"/>
      <c r="X5" s="566"/>
      <c r="Y5" s="566"/>
      <c r="Z5" s="566"/>
      <c r="AA5" s="566"/>
      <c r="AB5" s="299"/>
      <c r="AC5" s="296"/>
      <c r="AD5" s="201"/>
      <c r="AE5" s="148"/>
    </row>
    <row r="6" spans="1:31" x14ac:dyDescent="0.2">
      <c r="B6" s="306"/>
      <c r="C6" s="563" t="s">
        <v>2186</v>
      </c>
      <c r="D6" s="564"/>
      <c r="E6" s="562" t="s">
        <v>835</v>
      </c>
      <c r="F6" s="562"/>
      <c r="G6" s="562" t="s">
        <v>832</v>
      </c>
      <c r="H6" s="562"/>
      <c r="I6" s="292"/>
      <c r="J6" s="309"/>
      <c r="K6" s="246"/>
      <c r="L6" s="246"/>
      <c r="M6" s="269"/>
      <c r="N6" s="246"/>
      <c r="O6" s="246"/>
      <c r="P6" s="246"/>
      <c r="Q6" s="292"/>
      <c r="T6" s="297"/>
      <c r="U6" s="246"/>
      <c r="V6" s="246"/>
      <c r="W6" s="246"/>
      <c r="X6" s="246"/>
      <c r="Y6" s="246"/>
      <c r="Z6" s="246"/>
      <c r="AA6" s="246"/>
      <c r="AB6" s="246"/>
      <c r="AC6" s="292"/>
      <c r="AD6" s="201"/>
      <c r="AE6" s="148"/>
    </row>
    <row r="7" spans="1:31" ht="13.5" customHeight="1" thickBot="1" x14ac:dyDescent="0.25">
      <c r="B7" s="306"/>
      <c r="C7" s="256" t="s">
        <v>2076</v>
      </c>
      <c r="D7" s="257" t="s">
        <v>2076</v>
      </c>
      <c r="E7" s="264" t="s">
        <v>834</v>
      </c>
      <c r="F7" s="265"/>
      <c r="G7" s="258" t="s">
        <v>834</v>
      </c>
      <c r="H7" s="258" t="s">
        <v>833</v>
      </c>
      <c r="I7" s="312"/>
      <c r="J7" s="246"/>
      <c r="K7" s="246"/>
      <c r="L7" s="246"/>
      <c r="M7" s="268"/>
      <c r="N7" s="246"/>
      <c r="O7" s="246"/>
      <c r="P7" s="246"/>
      <c r="Q7" s="292"/>
      <c r="T7" s="297"/>
      <c r="U7" s="246"/>
      <c r="V7" s="246"/>
      <c r="W7" s="246"/>
      <c r="X7" s="246"/>
      <c r="Y7" s="246"/>
      <c r="Z7" s="246"/>
      <c r="AA7" s="246"/>
      <c r="AB7" s="246"/>
      <c r="AC7" s="292"/>
      <c r="AD7" s="201"/>
      <c r="AE7" s="148"/>
    </row>
    <row r="8" spans="1:31" ht="13.5" thickTop="1" x14ac:dyDescent="0.2">
      <c r="B8" s="306"/>
      <c r="C8" s="272" t="s">
        <v>1852</v>
      </c>
      <c r="D8" s="259" t="s">
        <v>2189</v>
      </c>
      <c r="E8" s="271">
        <v>30</v>
      </c>
      <c r="F8" s="274" t="s">
        <v>2652</v>
      </c>
      <c r="G8" s="273">
        <v>800</v>
      </c>
      <c r="H8" s="270" t="s">
        <v>836</v>
      </c>
      <c r="I8" s="312"/>
      <c r="J8" s="246"/>
      <c r="K8" s="246"/>
      <c r="L8" s="246"/>
      <c r="M8" s="268"/>
      <c r="N8" s="246"/>
      <c r="O8" s="246"/>
      <c r="P8" s="246"/>
      <c r="Q8" s="292"/>
      <c r="T8" s="297"/>
      <c r="U8" s="246"/>
      <c r="V8" s="246"/>
      <c r="W8" s="246"/>
      <c r="X8" s="246"/>
      <c r="Y8" s="246"/>
      <c r="Z8" s="246"/>
      <c r="AA8" s="246"/>
      <c r="AB8" s="246"/>
      <c r="AC8" s="292"/>
      <c r="AD8" s="201"/>
      <c r="AE8" s="148"/>
    </row>
    <row r="9" spans="1:31" x14ac:dyDescent="0.2">
      <c r="B9" s="306"/>
      <c r="C9" s="259">
        <v>4</v>
      </c>
      <c r="D9" s="259" t="s">
        <v>2189</v>
      </c>
      <c r="E9" s="271">
        <v>30</v>
      </c>
      <c r="F9" s="271" t="s">
        <v>2652</v>
      </c>
      <c r="G9" s="273">
        <v>800</v>
      </c>
      <c r="H9" s="271" t="s">
        <v>836</v>
      </c>
      <c r="I9" s="312"/>
      <c r="J9" s="246"/>
      <c r="K9" s="246" t="s">
        <v>281</v>
      </c>
      <c r="L9" s="246"/>
      <c r="M9" s="268"/>
      <c r="N9" s="246"/>
      <c r="O9" s="246"/>
      <c r="P9" s="246"/>
      <c r="Q9" s="292"/>
      <c r="T9" s="297"/>
      <c r="U9" s="301"/>
      <c r="V9" s="301"/>
      <c r="W9" s="301"/>
      <c r="X9" s="301"/>
      <c r="Y9" s="301"/>
      <c r="Z9" s="301"/>
      <c r="AA9" s="301"/>
      <c r="AB9" s="301"/>
      <c r="AC9" s="292"/>
      <c r="AD9" s="201"/>
      <c r="AE9" s="148"/>
    </row>
    <row r="10" spans="1:31" x14ac:dyDescent="0.2">
      <c r="B10" s="306"/>
      <c r="C10" s="259">
        <v>5</v>
      </c>
      <c r="D10" s="259" t="s">
        <v>2189</v>
      </c>
      <c r="E10" s="260" t="s">
        <v>836</v>
      </c>
      <c r="F10" s="260" t="s">
        <v>836</v>
      </c>
      <c r="G10" s="273">
        <v>800</v>
      </c>
      <c r="H10" s="260" t="s">
        <v>836</v>
      </c>
      <c r="I10" s="313"/>
      <c r="J10" s="310"/>
      <c r="K10" s="570" t="s">
        <v>2074</v>
      </c>
      <c r="L10" s="571"/>
      <c r="M10" s="571"/>
      <c r="N10" s="571"/>
      <c r="O10" s="571"/>
      <c r="P10" s="559"/>
      <c r="Q10" s="292"/>
      <c r="T10" s="297"/>
      <c r="U10" s="301"/>
      <c r="V10" s="301"/>
      <c r="W10" s="301"/>
      <c r="X10" s="301"/>
      <c r="Y10" s="301"/>
      <c r="Z10" s="301"/>
      <c r="AA10" s="301"/>
      <c r="AB10" s="301"/>
      <c r="AC10" s="292"/>
      <c r="AD10" s="201"/>
      <c r="AE10" s="148"/>
    </row>
    <row r="11" spans="1:31" x14ac:dyDescent="0.2">
      <c r="B11" s="306"/>
      <c r="C11" s="260" t="s">
        <v>2349</v>
      </c>
      <c r="D11" s="260" t="s">
        <v>2189</v>
      </c>
      <c r="E11" s="260" t="s">
        <v>836</v>
      </c>
      <c r="F11" s="260" t="s">
        <v>836</v>
      </c>
      <c r="G11" s="266" t="s">
        <v>836</v>
      </c>
      <c r="H11" s="434">
        <f>IF(Eingabe!$G$37&gt;5,IF(Eingabe!$B$57=Eingabe!$B$195,Eingabe!$L$238,IF(Eingabe!$B$55=Eingabe!$B$222,Eingabe!$D$238,Eingabe!$H$238)),0)</f>
        <v>0</v>
      </c>
      <c r="I11" s="314"/>
      <c r="J11" s="246"/>
      <c r="K11" s="246"/>
      <c r="L11" s="246"/>
      <c r="M11" s="269"/>
      <c r="N11" s="246"/>
      <c r="O11" s="246"/>
      <c r="P11" s="246"/>
      <c r="Q11" s="292"/>
      <c r="T11" s="297"/>
      <c r="U11" s="301"/>
      <c r="V11" s="301"/>
      <c r="W11" s="301"/>
      <c r="X11" s="301"/>
      <c r="Y11" s="301"/>
      <c r="Z11" s="301"/>
      <c r="AA11" s="301"/>
      <c r="AB11" s="301"/>
      <c r="AC11" s="292"/>
      <c r="AD11" s="201"/>
      <c r="AE11" s="148"/>
    </row>
    <row r="12" spans="1:31" ht="12.75" customHeight="1" x14ac:dyDescent="0.2">
      <c r="B12" s="306"/>
      <c r="C12" s="260" t="s">
        <v>2350</v>
      </c>
      <c r="D12" s="260" t="s">
        <v>2189</v>
      </c>
      <c r="E12" s="260" t="s">
        <v>836</v>
      </c>
      <c r="F12" s="260" t="s">
        <v>836</v>
      </c>
      <c r="G12" s="266" t="s">
        <v>836</v>
      </c>
      <c r="H12" s="434">
        <f>IF(Eingabe!$G$37&gt;5,IF(Eingabe!$B$57=Eingabe!$B$195,Eingabe!$L$238,IF(Eingabe!$B$55=Eingabe!$B$222,Eingabe!$F$238,Eingabe!$K$238)),0)</f>
        <v>0</v>
      </c>
      <c r="I12" s="314"/>
      <c r="J12" s="246"/>
      <c r="K12" s="246"/>
      <c r="L12" s="246"/>
      <c r="M12" s="269"/>
      <c r="N12" s="246"/>
      <c r="O12" s="246"/>
      <c r="P12" s="246"/>
      <c r="Q12" s="292"/>
      <c r="T12" s="297"/>
      <c r="U12" s="301"/>
      <c r="V12" s="301"/>
      <c r="W12" s="301"/>
      <c r="X12" s="301"/>
      <c r="Y12" s="301"/>
      <c r="Z12" s="301"/>
      <c r="AA12" s="301"/>
      <c r="AB12" s="301"/>
      <c r="AC12" s="292"/>
      <c r="AD12" s="201"/>
      <c r="AE12" s="148"/>
    </row>
    <row r="13" spans="1:31" x14ac:dyDescent="0.2">
      <c r="B13" s="291"/>
      <c r="C13" s="246"/>
      <c r="D13" s="246"/>
      <c r="E13" s="246"/>
      <c r="F13" s="246"/>
      <c r="G13" s="246"/>
      <c r="H13" s="246"/>
      <c r="I13" s="292"/>
      <c r="J13" s="246"/>
      <c r="K13" s="246"/>
      <c r="L13" s="246"/>
      <c r="M13" s="269"/>
      <c r="N13" s="246"/>
      <c r="O13" s="246"/>
      <c r="P13" s="246"/>
      <c r="Q13" s="292"/>
      <c r="T13" s="297"/>
      <c r="U13" s="301"/>
      <c r="V13" s="301"/>
      <c r="W13" s="301"/>
      <c r="X13" s="301"/>
      <c r="Y13" s="301"/>
      <c r="Z13" s="301"/>
      <c r="AA13" s="301"/>
      <c r="AB13" s="301"/>
      <c r="AC13" s="292"/>
      <c r="AD13" s="201"/>
      <c r="AE13" s="148"/>
    </row>
    <row r="14" spans="1:31" x14ac:dyDescent="0.2">
      <c r="B14" s="307" t="s">
        <v>1654</v>
      </c>
      <c r="C14" s="246"/>
      <c r="D14" s="247"/>
      <c r="E14" s="247"/>
      <c r="F14" s="246"/>
      <c r="G14" s="246"/>
      <c r="H14" s="246"/>
      <c r="I14" s="292"/>
      <c r="J14" s="246"/>
      <c r="K14" s="246"/>
      <c r="L14" s="246"/>
      <c r="M14" s="269"/>
      <c r="N14" s="246"/>
      <c r="O14" s="246"/>
      <c r="P14" s="246"/>
      <c r="Q14" s="292"/>
      <c r="T14" s="297"/>
      <c r="U14" s="301"/>
      <c r="V14" s="301"/>
      <c r="W14" s="301"/>
      <c r="X14" s="301"/>
      <c r="Y14" s="301"/>
      <c r="Z14" s="301"/>
      <c r="AA14" s="301"/>
      <c r="AB14" s="301"/>
      <c r="AC14" s="292"/>
      <c r="AD14" s="201"/>
      <c r="AE14" s="148"/>
    </row>
    <row r="15" spans="1:31" x14ac:dyDescent="0.2">
      <c r="B15" s="293" t="str">
        <f>Eingabe!G208</f>
        <v>Landesförderung erschöpft (siehe Link im Register "Förderungen"); Nicht mit Bund kombinierbar!</v>
      </c>
      <c r="C15" s="294"/>
      <c r="D15" s="294"/>
      <c r="E15" s="294"/>
      <c r="F15" s="294"/>
      <c r="G15" s="294"/>
      <c r="H15" s="294"/>
      <c r="I15" s="295"/>
      <c r="J15" s="294"/>
      <c r="K15" s="294"/>
      <c r="L15" s="294"/>
      <c r="M15" s="308"/>
      <c r="N15" s="294"/>
      <c r="O15" s="294"/>
      <c r="P15" s="294"/>
      <c r="Q15" s="295"/>
      <c r="T15" s="297"/>
      <c r="U15" s="301"/>
      <c r="V15" s="301"/>
      <c r="W15" s="301"/>
      <c r="X15" s="301"/>
      <c r="Y15" s="301"/>
      <c r="Z15" s="301"/>
      <c r="AA15" s="301"/>
      <c r="AB15" s="301"/>
      <c r="AC15" s="292"/>
      <c r="AD15" s="201"/>
      <c r="AE15" s="148"/>
    </row>
    <row r="16" spans="1:31" ht="5.0999999999999996" customHeight="1" x14ac:dyDescent="0.2">
      <c r="K16" s="248"/>
      <c r="T16" s="297"/>
      <c r="U16" s="301"/>
      <c r="V16" s="301"/>
      <c r="W16" s="301"/>
      <c r="X16" s="301"/>
      <c r="Y16" s="301"/>
      <c r="Z16" s="301"/>
      <c r="AA16" s="301"/>
      <c r="AB16" s="301"/>
      <c r="AC16" s="292"/>
      <c r="AD16" s="201"/>
      <c r="AE16" s="148"/>
    </row>
    <row r="17" spans="2:41" x14ac:dyDescent="0.2">
      <c r="B17" s="302" t="s">
        <v>2190</v>
      </c>
      <c r="C17" s="303"/>
      <c r="D17" s="303"/>
      <c r="E17" s="303"/>
      <c r="F17" s="303"/>
      <c r="G17" s="304"/>
      <c r="H17" s="304"/>
      <c r="I17" s="311"/>
      <c r="J17" s="299" t="s">
        <v>2655</v>
      </c>
      <c r="K17" s="299"/>
      <c r="L17" s="299"/>
      <c r="M17" s="305"/>
      <c r="N17" s="299"/>
      <c r="O17" s="299"/>
      <c r="P17" s="299"/>
      <c r="Q17" s="296"/>
      <c r="T17" s="297"/>
      <c r="U17" s="301"/>
      <c r="V17" s="301"/>
      <c r="W17" s="301"/>
      <c r="X17" s="301"/>
      <c r="Y17" s="301"/>
      <c r="Z17" s="301"/>
      <c r="AA17" s="301"/>
      <c r="AB17" s="301"/>
      <c r="AC17" s="292"/>
      <c r="AD17" s="201"/>
      <c r="AE17" s="148"/>
      <c r="AF17" s="161"/>
      <c r="AG17" s="201"/>
      <c r="AH17" s="201"/>
      <c r="AI17" s="201"/>
      <c r="AJ17" s="201"/>
      <c r="AK17" s="201"/>
      <c r="AL17" s="201"/>
      <c r="AM17" s="201"/>
      <c r="AN17" s="201"/>
      <c r="AO17" s="201"/>
    </row>
    <row r="18" spans="2:41" x14ac:dyDescent="0.2">
      <c r="B18" s="306"/>
      <c r="C18" s="563" t="s">
        <v>2186</v>
      </c>
      <c r="D18" s="564"/>
      <c r="E18" s="562" t="s">
        <v>835</v>
      </c>
      <c r="F18" s="562"/>
      <c r="G18" s="562" t="s">
        <v>832</v>
      </c>
      <c r="H18" s="562"/>
      <c r="I18" s="292"/>
      <c r="J18" s="309"/>
      <c r="K18" s="246"/>
      <c r="L18" s="246"/>
      <c r="M18" s="269"/>
      <c r="N18" s="246"/>
      <c r="O18" s="246"/>
      <c r="P18" s="246"/>
      <c r="Q18" s="292"/>
      <c r="T18" s="297"/>
      <c r="U18" s="301"/>
      <c r="V18" s="301"/>
      <c r="W18" s="301"/>
      <c r="X18" s="301"/>
      <c r="Y18" s="301"/>
      <c r="Z18" s="301"/>
      <c r="AA18" s="301"/>
      <c r="AB18" s="301"/>
      <c r="AC18" s="292"/>
      <c r="AD18" s="201"/>
      <c r="AE18" s="148"/>
      <c r="AF18" s="161"/>
      <c r="AG18" s="201"/>
      <c r="AH18" s="201"/>
      <c r="AI18" s="201"/>
      <c r="AJ18" s="201"/>
      <c r="AK18" s="201"/>
      <c r="AL18" s="201"/>
      <c r="AM18" s="201"/>
      <c r="AN18" s="201"/>
      <c r="AO18" s="201"/>
    </row>
    <row r="19" spans="2:41" ht="13.5" customHeight="1" thickBot="1" x14ac:dyDescent="0.25">
      <c r="B19" s="306"/>
      <c r="C19" s="256" t="s">
        <v>2076</v>
      </c>
      <c r="D19" s="257" t="s">
        <v>2076</v>
      </c>
      <c r="E19" s="264" t="s">
        <v>834</v>
      </c>
      <c r="F19" s="265"/>
      <c r="G19" s="258" t="s">
        <v>834</v>
      </c>
      <c r="H19" s="258" t="s">
        <v>833</v>
      </c>
      <c r="I19" s="312"/>
      <c r="J19" s="246"/>
      <c r="K19" s="246"/>
      <c r="L19" s="246"/>
      <c r="M19" s="268"/>
      <c r="N19" s="246"/>
      <c r="O19" s="246"/>
      <c r="P19" s="246"/>
      <c r="Q19" s="292"/>
      <c r="T19" s="297"/>
      <c r="U19" s="301"/>
      <c r="V19" s="301"/>
      <c r="W19" s="301"/>
      <c r="X19" s="301"/>
      <c r="Y19" s="301"/>
      <c r="Z19" s="301"/>
      <c r="AA19" s="301"/>
      <c r="AB19" s="301"/>
      <c r="AC19" s="292"/>
      <c r="AD19" s="201"/>
      <c r="AE19" s="148"/>
      <c r="AF19" s="161"/>
      <c r="AG19" s="397"/>
      <c r="AH19" s="201"/>
      <c r="AI19" s="201"/>
      <c r="AJ19" s="201"/>
      <c r="AK19" s="201"/>
      <c r="AL19" s="201"/>
      <c r="AM19" s="201"/>
      <c r="AN19" s="201"/>
      <c r="AO19" s="201"/>
    </row>
    <row r="20" spans="2:41" ht="13.5" thickTop="1" x14ac:dyDescent="0.2">
      <c r="B20" s="306"/>
      <c r="C20" s="272" t="s">
        <v>1852</v>
      </c>
      <c r="D20" s="259" t="s">
        <v>2189</v>
      </c>
      <c r="E20" s="271" t="s">
        <v>836</v>
      </c>
      <c r="F20" s="274" t="s">
        <v>836</v>
      </c>
      <c r="G20" s="273">
        <v>800</v>
      </c>
      <c r="H20" s="270" t="s">
        <v>836</v>
      </c>
      <c r="I20" s="312"/>
      <c r="J20" s="246"/>
      <c r="K20" s="246"/>
      <c r="L20" s="246"/>
      <c r="M20" s="268"/>
      <c r="N20" s="246"/>
      <c r="O20" s="246"/>
      <c r="P20" s="246"/>
      <c r="Q20" s="292"/>
      <c r="T20" s="297"/>
      <c r="U20" s="301"/>
      <c r="V20" s="301"/>
      <c r="W20" s="301"/>
      <c r="X20" s="301"/>
      <c r="Y20" s="301"/>
      <c r="Z20" s="301"/>
      <c r="AA20" s="301"/>
      <c r="AB20" s="301"/>
      <c r="AC20" s="292"/>
      <c r="AD20" s="201"/>
      <c r="AE20" s="148"/>
      <c r="AF20" s="161"/>
      <c r="AG20" s="398"/>
      <c r="AH20" s="201"/>
      <c r="AI20" s="201"/>
      <c r="AJ20" s="201"/>
      <c r="AK20" s="201"/>
      <c r="AL20" s="201"/>
      <c r="AM20" s="201"/>
      <c r="AN20" s="201"/>
      <c r="AO20" s="201"/>
    </row>
    <row r="21" spans="2:41" x14ac:dyDescent="0.2">
      <c r="B21" s="306"/>
      <c r="C21" s="259">
        <v>4</v>
      </c>
      <c r="D21" s="259" t="s">
        <v>2189</v>
      </c>
      <c r="E21" s="271" t="s">
        <v>836</v>
      </c>
      <c r="F21" s="271" t="s">
        <v>836</v>
      </c>
      <c r="G21" s="273">
        <v>800</v>
      </c>
      <c r="H21" s="271" t="s">
        <v>836</v>
      </c>
      <c r="I21" s="312"/>
      <c r="J21" s="246"/>
      <c r="K21" s="246" t="s">
        <v>281</v>
      </c>
      <c r="L21" s="246"/>
      <c r="M21" s="268"/>
      <c r="N21" s="246"/>
      <c r="O21" s="246"/>
      <c r="P21" s="246"/>
      <c r="Q21" s="292"/>
      <c r="T21" s="297"/>
      <c r="U21" s="301"/>
      <c r="V21" s="301"/>
      <c r="W21" s="301"/>
      <c r="X21" s="301"/>
      <c r="Y21" s="301"/>
      <c r="Z21" s="301"/>
      <c r="AA21" s="301"/>
      <c r="AB21" s="301"/>
      <c r="AC21" s="292"/>
      <c r="AD21" s="201"/>
      <c r="AE21" s="148"/>
      <c r="AF21" s="161"/>
      <c r="AG21" s="398"/>
      <c r="AH21" s="201"/>
      <c r="AI21" s="201"/>
      <c r="AJ21" s="201"/>
      <c r="AK21" s="201"/>
      <c r="AL21" s="201"/>
      <c r="AM21" s="201"/>
      <c r="AN21" s="201"/>
      <c r="AO21" s="201"/>
    </row>
    <row r="22" spans="2:41" x14ac:dyDescent="0.2">
      <c r="B22" s="306"/>
      <c r="C22" s="259">
        <v>5</v>
      </c>
      <c r="D22" s="259" t="s">
        <v>2189</v>
      </c>
      <c r="E22" s="260" t="s">
        <v>836</v>
      </c>
      <c r="F22" s="260" t="s">
        <v>836</v>
      </c>
      <c r="G22" s="273">
        <v>800</v>
      </c>
      <c r="H22" s="260" t="s">
        <v>836</v>
      </c>
      <c r="I22" s="313"/>
      <c r="J22" s="310"/>
      <c r="K22" s="570" t="s">
        <v>2654</v>
      </c>
      <c r="L22" s="571"/>
      <c r="M22" s="571"/>
      <c r="N22" s="571"/>
      <c r="O22" s="571"/>
      <c r="P22" s="559"/>
      <c r="Q22" s="292"/>
      <c r="T22" s="297"/>
      <c r="U22" s="301"/>
      <c r="V22" s="301"/>
      <c r="W22" s="301"/>
      <c r="X22" s="301"/>
      <c r="Y22" s="301"/>
      <c r="Z22" s="301"/>
      <c r="AA22" s="301"/>
      <c r="AB22" s="301"/>
      <c r="AC22" s="292"/>
      <c r="AD22" s="201"/>
      <c r="AE22" s="148"/>
      <c r="AF22" s="161"/>
      <c r="AG22" s="397"/>
      <c r="AH22" s="201"/>
      <c r="AI22" s="201"/>
      <c r="AJ22" s="201"/>
      <c r="AK22" s="201"/>
      <c r="AL22" s="201"/>
      <c r="AM22" s="201"/>
      <c r="AN22" s="201"/>
      <c r="AO22" s="201"/>
    </row>
    <row r="23" spans="2:41" x14ac:dyDescent="0.2">
      <c r="B23" s="306"/>
      <c r="C23" s="260" t="s">
        <v>2349</v>
      </c>
      <c r="D23" s="260" t="s">
        <v>2189</v>
      </c>
      <c r="E23" s="260" t="s">
        <v>836</v>
      </c>
      <c r="F23" s="260" t="s">
        <v>836</v>
      </c>
      <c r="G23" s="266" t="s">
        <v>836</v>
      </c>
      <c r="H23" s="434">
        <f>$H$11</f>
        <v>0</v>
      </c>
      <c r="I23" s="314"/>
      <c r="J23" s="246"/>
      <c r="K23" s="246"/>
      <c r="L23" s="246"/>
      <c r="M23" s="269"/>
      <c r="N23" s="246"/>
      <c r="O23" s="246"/>
      <c r="P23" s="246"/>
      <c r="Q23" s="292"/>
      <c r="T23" s="297"/>
      <c r="U23" s="301"/>
      <c r="V23" s="301"/>
      <c r="W23" s="301"/>
      <c r="X23" s="301"/>
      <c r="Y23" s="301"/>
      <c r="Z23" s="301"/>
      <c r="AA23" s="301"/>
      <c r="AB23" s="301"/>
      <c r="AC23" s="292"/>
      <c r="AD23" s="201"/>
      <c r="AE23" s="148"/>
      <c r="AF23" s="161"/>
      <c r="AG23" s="398"/>
      <c r="AH23" s="201"/>
      <c r="AI23" s="201"/>
      <c r="AJ23" s="201"/>
      <c r="AK23" s="201"/>
      <c r="AL23" s="201"/>
      <c r="AM23" s="201"/>
      <c r="AN23" s="201"/>
      <c r="AO23" s="201"/>
    </row>
    <row r="24" spans="2:41" x14ac:dyDescent="0.2">
      <c r="B24" s="306"/>
      <c r="C24" s="260" t="s">
        <v>2350</v>
      </c>
      <c r="D24" s="260" t="s">
        <v>2189</v>
      </c>
      <c r="E24" s="260" t="s">
        <v>836</v>
      </c>
      <c r="F24" s="260" t="s">
        <v>836</v>
      </c>
      <c r="G24" s="266" t="s">
        <v>836</v>
      </c>
      <c r="H24" s="434">
        <f>$H$12</f>
        <v>0</v>
      </c>
      <c r="I24" s="314"/>
      <c r="J24" s="246"/>
      <c r="K24" s="246"/>
      <c r="L24" s="246"/>
      <c r="M24" s="269"/>
      <c r="N24" s="246"/>
      <c r="O24" s="246"/>
      <c r="P24" s="246"/>
      <c r="Q24" s="292"/>
      <c r="T24" s="297"/>
      <c r="U24" s="301"/>
      <c r="V24" s="301"/>
      <c r="W24" s="301"/>
      <c r="X24" s="301"/>
      <c r="Y24" s="301"/>
      <c r="Z24" s="301"/>
      <c r="AA24" s="301"/>
      <c r="AB24" s="301"/>
      <c r="AC24" s="292"/>
      <c r="AD24" s="201"/>
      <c r="AE24" s="148"/>
      <c r="AF24" s="161"/>
      <c r="AG24" s="398"/>
      <c r="AH24" s="201"/>
      <c r="AI24" s="201"/>
      <c r="AJ24" s="201"/>
      <c r="AK24" s="201"/>
      <c r="AL24" s="201"/>
      <c r="AM24" s="201"/>
      <c r="AN24" s="201"/>
      <c r="AO24" s="201"/>
    </row>
    <row r="25" spans="2:41" x14ac:dyDescent="0.2">
      <c r="B25" s="291"/>
      <c r="C25" s="246"/>
      <c r="D25" s="246"/>
      <c r="E25" s="246"/>
      <c r="F25" s="246"/>
      <c r="G25" s="246"/>
      <c r="H25" s="246"/>
      <c r="I25" s="292"/>
      <c r="J25" s="246"/>
      <c r="K25" s="246"/>
      <c r="L25" s="246"/>
      <c r="M25" s="269"/>
      <c r="N25" s="246"/>
      <c r="O25" s="246"/>
      <c r="P25" s="246"/>
      <c r="Q25" s="292"/>
      <c r="T25" s="297"/>
      <c r="U25" s="301"/>
      <c r="V25" s="301"/>
      <c r="W25" s="301"/>
      <c r="X25" s="301"/>
      <c r="Y25" s="301"/>
      <c r="Z25" s="301"/>
      <c r="AA25" s="301"/>
      <c r="AB25" s="301"/>
      <c r="AC25" s="292"/>
      <c r="AD25" s="201"/>
      <c r="AE25" s="148"/>
      <c r="AF25" s="161"/>
      <c r="AG25" s="398"/>
      <c r="AH25" s="201"/>
      <c r="AI25" s="201"/>
      <c r="AJ25" s="201"/>
      <c r="AK25" s="201"/>
      <c r="AL25" s="201"/>
      <c r="AM25" s="201"/>
      <c r="AN25" s="201"/>
      <c r="AO25" s="201"/>
    </row>
    <row r="26" spans="2:41" x14ac:dyDescent="0.2">
      <c r="B26" s="307" t="s">
        <v>1654</v>
      </c>
      <c r="C26" s="246"/>
      <c r="D26" s="247"/>
      <c r="E26" s="247"/>
      <c r="F26" s="246"/>
      <c r="G26" s="246"/>
      <c r="H26" s="246"/>
      <c r="I26" s="292"/>
      <c r="J26" s="246"/>
      <c r="K26" s="246"/>
      <c r="L26" s="246"/>
      <c r="M26" s="269"/>
      <c r="N26" s="246"/>
      <c r="O26" s="246"/>
      <c r="P26" s="246"/>
      <c r="Q26" s="292"/>
      <c r="T26" s="297"/>
      <c r="U26" s="301"/>
      <c r="V26" s="301"/>
      <c r="W26" s="301"/>
      <c r="X26" s="301"/>
      <c r="Y26" s="301"/>
      <c r="Z26" s="301"/>
      <c r="AA26" s="301"/>
      <c r="AB26" s="301"/>
      <c r="AC26" s="292"/>
      <c r="AD26" s="201"/>
      <c r="AE26" s="148"/>
      <c r="AF26" s="161"/>
      <c r="AG26" s="397"/>
      <c r="AH26" s="201"/>
      <c r="AI26" s="201"/>
      <c r="AJ26" s="201"/>
      <c r="AK26" s="201"/>
      <c r="AL26" s="201"/>
      <c r="AM26" s="201"/>
      <c r="AN26" s="201"/>
      <c r="AO26" s="201"/>
    </row>
    <row r="27" spans="2:41" x14ac:dyDescent="0.2">
      <c r="B27" s="293" t="str">
        <f>Eingabe!G209</f>
        <v>Zuschüsse im Rahmen der Kärnter Wohnbauförderung (siehe Link im Register "Förderungen")</v>
      </c>
      <c r="C27" s="294"/>
      <c r="D27" s="294"/>
      <c r="E27" s="294"/>
      <c r="F27" s="294"/>
      <c r="G27" s="294"/>
      <c r="H27" s="294"/>
      <c r="I27" s="295"/>
      <c r="J27" s="294"/>
      <c r="K27" s="294"/>
      <c r="L27" s="294"/>
      <c r="M27" s="308"/>
      <c r="N27" s="294"/>
      <c r="O27" s="294"/>
      <c r="P27" s="294"/>
      <c r="Q27" s="295"/>
      <c r="T27" s="297"/>
      <c r="U27" s="301"/>
      <c r="V27" s="301"/>
      <c r="W27" s="301"/>
      <c r="X27" s="301"/>
      <c r="Y27" s="301"/>
      <c r="Z27" s="301"/>
      <c r="AA27" s="301"/>
      <c r="AB27" s="301"/>
      <c r="AC27" s="292"/>
      <c r="AD27" s="201"/>
      <c r="AE27" s="148"/>
      <c r="AF27" s="161"/>
      <c r="AG27" s="398"/>
      <c r="AH27" s="201"/>
      <c r="AI27" s="201"/>
      <c r="AJ27" s="201"/>
      <c r="AK27" s="201"/>
      <c r="AL27" s="201"/>
      <c r="AM27" s="201"/>
      <c r="AN27" s="201"/>
      <c r="AO27" s="201"/>
    </row>
    <row r="28" spans="2:41" ht="5.0999999999999996" customHeight="1" x14ac:dyDescent="0.2">
      <c r="T28" s="297"/>
      <c r="U28" s="301"/>
      <c r="V28" s="301"/>
      <c r="W28" s="301"/>
      <c r="X28" s="301"/>
      <c r="Y28" s="301"/>
      <c r="Z28" s="301"/>
      <c r="AA28" s="301"/>
      <c r="AB28" s="301"/>
      <c r="AC28" s="292"/>
      <c r="AD28" s="201"/>
      <c r="AE28" s="148"/>
      <c r="AF28" s="161"/>
      <c r="AG28" s="201"/>
      <c r="AH28" s="201"/>
      <c r="AI28" s="201"/>
      <c r="AJ28" s="201"/>
      <c r="AK28" s="201"/>
      <c r="AL28" s="201"/>
      <c r="AM28" s="201"/>
      <c r="AN28" s="201"/>
      <c r="AO28" s="201"/>
    </row>
    <row r="29" spans="2:41" x14ac:dyDescent="0.2">
      <c r="B29" s="302" t="s">
        <v>2192</v>
      </c>
      <c r="C29" s="303"/>
      <c r="D29" s="303"/>
      <c r="E29" s="303"/>
      <c r="F29" s="303"/>
      <c r="G29" s="304"/>
      <c r="H29" s="304"/>
      <c r="I29" s="311"/>
      <c r="J29" s="299" t="s">
        <v>2655</v>
      </c>
      <c r="K29" s="299"/>
      <c r="L29" s="299"/>
      <c r="M29" s="305"/>
      <c r="N29" s="299"/>
      <c r="O29" s="299"/>
      <c r="P29" s="299"/>
      <c r="Q29" s="296"/>
      <c r="T29" s="297"/>
      <c r="U29" s="301"/>
      <c r="V29" s="301"/>
      <c r="W29" s="301"/>
      <c r="X29" s="301"/>
      <c r="Y29" s="301"/>
      <c r="Z29" s="301"/>
      <c r="AA29" s="301"/>
      <c r="AB29" s="301"/>
      <c r="AC29" s="292"/>
      <c r="AD29" s="201"/>
      <c r="AE29" s="148"/>
      <c r="AF29" s="161"/>
      <c r="AG29" s="201"/>
      <c r="AH29" s="201"/>
      <c r="AI29" s="201"/>
      <c r="AJ29" s="201"/>
      <c r="AK29" s="201"/>
      <c r="AL29" s="201"/>
      <c r="AM29" s="201"/>
      <c r="AN29" s="201"/>
      <c r="AO29" s="201"/>
    </row>
    <row r="30" spans="2:41" x14ac:dyDescent="0.2">
      <c r="B30" s="306"/>
      <c r="C30" s="563" t="s">
        <v>2186</v>
      </c>
      <c r="D30" s="564"/>
      <c r="E30" s="562" t="s">
        <v>835</v>
      </c>
      <c r="F30" s="562"/>
      <c r="G30" s="562" t="s">
        <v>832</v>
      </c>
      <c r="H30" s="562"/>
      <c r="I30" s="292"/>
      <c r="J30" s="309"/>
      <c r="K30" s="246"/>
      <c r="L30" s="246"/>
      <c r="M30" s="269"/>
      <c r="N30" s="246"/>
      <c r="O30" s="246"/>
      <c r="P30" s="246"/>
      <c r="Q30" s="292"/>
      <c r="T30" s="297"/>
      <c r="U30" s="301"/>
      <c r="V30" s="301"/>
      <c r="W30" s="301"/>
      <c r="X30" s="301"/>
      <c r="Y30" s="301"/>
      <c r="Z30" s="301"/>
      <c r="AA30" s="301"/>
      <c r="AB30" s="301"/>
      <c r="AC30" s="292"/>
      <c r="AD30" s="201"/>
      <c r="AE30" s="148"/>
      <c r="AF30" s="161"/>
      <c r="AG30" s="201"/>
      <c r="AH30" s="201"/>
      <c r="AI30" s="201"/>
      <c r="AJ30" s="201"/>
      <c r="AK30" s="201"/>
      <c r="AL30" s="201"/>
      <c r="AM30" s="201"/>
      <c r="AN30" s="201"/>
      <c r="AO30" s="201"/>
    </row>
    <row r="31" spans="2:41" ht="13.5" thickBot="1" x14ac:dyDescent="0.25">
      <c r="B31" s="306"/>
      <c r="C31" s="256" t="s">
        <v>2076</v>
      </c>
      <c r="D31" s="257" t="s">
        <v>2076</v>
      </c>
      <c r="E31" s="264" t="s">
        <v>834</v>
      </c>
      <c r="F31" s="265"/>
      <c r="G31" s="258" t="s">
        <v>834</v>
      </c>
      <c r="H31" s="258" t="s">
        <v>833</v>
      </c>
      <c r="I31" s="312"/>
      <c r="J31" s="246"/>
      <c r="K31" s="246"/>
      <c r="L31" s="246"/>
      <c r="M31" s="268"/>
      <c r="N31" s="246"/>
      <c r="O31" s="246"/>
      <c r="P31" s="246"/>
      <c r="Q31" s="292"/>
      <c r="T31" s="297"/>
      <c r="U31" s="301"/>
      <c r="V31" s="301"/>
      <c r="W31" s="301"/>
      <c r="X31" s="301"/>
      <c r="Y31" s="301"/>
      <c r="Z31" s="301"/>
      <c r="AA31" s="301"/>
      <c r="AB31" s="301"/>
      <c r="AC31" s="292"/>
      <c r="AD31" s="201"/>
      <c r="AE31" s="148"/>
      <c r="AF31" s="161"/>
      <c r="AG31" s="201"/>
      <c r="AH31" s="201"/>
      <c r="AI31" s="201"/>
      <c r="AJ31" s="201"/>
      <c r="AK31" s="201"/>
      <c r="AL31" s="201"/>
      <c r="AM31" s="201"/>
      <c r="AN31" s="201"/>
      <c r="AO31" s="201"/>
    </row>
    <row r="32" spans="2:41" ht="13.5" thickTop="1" x14ac:dyDescent="0.2">
      <c r="B32" s="306"/>
      <c r="C32" s="272" t="s">
        <v>1852</v>
      </c>
      <c r="D32" s="259" t="s">
        <v>2189</v>
      </c>
      <c r="E32" s="260" t="s">
        <v>836</v>
      </c>
      <c r="F32" s="260" t="s">
        <v>836</v>
      </c>
      <c r="G32" s="273">
        <v>800</v>
      </c>
      <c r="H32" s="270" t="s">
        <v>836</v>
      </c>
      <c r="I32" s="312"/>
      <c r="J32" s="246"/>
      <c r="K32" s="246"/>
      <c r="L32" s="246"/>
      <c r="M32" s="268"/>
      <c r="N32" s="246"/>
      <c r="O32" s="246"/>
      <c r="P32" s="246"/>
      <c r="Q32" s="292"/>
      <c r="T32" s="297"/>
      <c r="U32" s="301"/>
      <c r="V32" s="301"/>
      <c r="W32" s="301"/>
      <c r="X32" s="301"/>
      <c r="Y32" s="301"/>
      <c r="Z32" s="301"/>
      <c r="AA32" s="301"/>
      <c r="AB32" s="301"/>
      <c r="AC32" s="292"/>
      <c r="AD32" s="201"/>
      <c r="AE32" s="148"/>
      <c r="AF32" s="161"/>
      <c r="AG32" s="201"/>
      <c r="AH32" s="201"/>
      <c r="AI32" s="201"/>
      <c r="AJ32" s="201"/>
      <c r="AK32" s="201"/>
      <c r="AL32" s="201"/>
      <c r="AM32" s="201"/>
      <c r="AN32" s="201"/>
      <c r="AO32" s="201"/>
    </row>
    <row r="33" spans="2:43" x14ac:dyDescent="0.2">
      <c r="B33" s="306"/>
      <c r="C33" s="259">
        <v>4</v>
      </c>
      <c r="D33" s="259" t="s">
        <v>2189</v>
      </c>
      <c r="E33" s="260" t="s">
        <v>836</v>
      </c>
      <c r="F33" s="260" t="s">
        <v>836</v>
      </c>
      <c r="G33" s="273">
        <v>800</v>
      </c>
      <c r="H33" s="271" t="s">
        <v>836</v>
      </c>
      <c r="I33" s="312"/>
      <c r="J33" s="246"/>
      <c r="K33" s="246" t="s">
        <v>281</v>
      </c>
      <c r="L33" s="246"/>
      <c r="M33" s="268"/>
      <c r="N33" s="246"/>
      <c r="O33" s="246"/>
      <c r="P33" s="246"/>
      <c r="Q33" s="292"/>
      <c r="T33" s="297"/>
      <c r="U33" s="301"/>
      <c r="V33" s="301"/>
      <c r="W33" s="301"/>
      <c r="X33" s="301"/>
      <c r="Y33" s="301"/>
      <c r="Z33" s="301"/>
      <c r="AA33" s="301"/>
      <c r="AB33" s="301"/>
      <c r="AC33" s="292"/>
      <c r="AD33" s="201"/>
      <c r="AE33" s="148"/>
      <c r="AF33" s="161"/>
      <c r="AG33" s="201"/>
      <c r="AH33" s="201"/>
      <c r="AI33" s="201"/>
      <c r="AJ33" s="201"/>
      <c r="AK33" s="201"/>
      <c r="AL33" s="201"/>
      <c r="AM33" s="201"/>
      <c r="AN33" s="201"/>
      <c r="AO33" s="201"/>
    </row>
    <row r="34" spans="2:43" x14ac:dyDescent="0.2">
      <c r="B34" s="306"/>
      <c r="C34" s="259">
        <v>5</v>
      </c>
      <c r="D34" s="259" t="s">
        <v>2189</v>
      </c>
      <c r="E34" s="260" t="s">
        <v>836</v>
      </c>
      <c r="F34" s="260" t="s">
        <v>836</v>
      </c>
      <c r="G34" s="273">
        <v>800</v>
      </c>
      <c r="H34" s="260" t="s">
        <v>836</v>
      </c>
      <c r="I34" s="313"/>
      <c r="J34" s="310"/>
      <c r="K34" s="570" t="s">
        <v>2348</v>
      </c>
      <c r="L34" s="571"/>
      <c r="M34" s="571"/>
      <c r="N34" s="571"/>
      <c r="O34" s="571"/>
      <c r="P34" s="559"/>
      <c r="Q34" s="292"/>
      <c r="T34" s="297"/>
      <c r="U34" s="301"/>
      <c r="V34" s="301"/>
      <c r="W34" s="301"/>
      <c r="X34" s="301"/>
      <c r="Y34" s="301"/>
      <c r="Z34" s="301"/>
      <c r="AA34" s="301"/>
      <c r="AB34" s="301"/>
      <c r="AC34" s="292"/>
      <c r="AD34" s="201"/>
      <c r="AE34" s="148"/>
      <c r="AF34" s="161"/>
      <c r="AG34" s="201"/>
      <c r="AH34" s="201"/>
      <c r="AI34" s="201"/>
      <c r="AJ34" s="201"/>
      <c r="AK34" s="201"/>
      <c r="AL34" s="201"/>
      <c r="AM34" s="201"/>
      <c r="AN34" s="201"/>
      <c r="AO34" s="201"/>
      <c r="AQ34" s="201"/>
    </row>
    <row r="35" spans="2:43" x14ac:dyDescent="0.2">
      <c r="B35" s="306"/>
      <c r="C35" s="260" t="s">
        <v>2349</v>
      </c>
      <c r="D35" s="260" t="s">
        <v>2189</v>
      </c>
      <c r="E35" s="260" t="s">
        <v>836</v>
      </c>
      <c r="F35" s="260" t="s">
        <v>836</v>
      </c>
      <c r="G35" s="266" t="s">
        <v>836</v>
      </c>
      <c r="H35" s="434">
        <f>$H$11</f>
        <v>0</v>
      </c>
      <c r="I35" s="314"/>
      <c r="J35" s="246"/>
      <c r="K35" s="246"/>
      <c r="L35" s="246"/>
      <c r="M35" s="269"/>
      <c r="N35" s="246"/>
      <c r="O35" s="246"/>
      <c r="P35" s="246"/>
      <c r="Q35" s="292"/>
      <c r="T35" s="297"/>
      <c r="U35" s="301"/>
      <c r="V35" s="301"/>
      <c r="W35" s="301"/>
      <c r="X35" s="301"/>
      <c r="Y35" s="301"/>
      <c r="Z35" s="301"/>
      <c r="AA35" s="301"/>
      <c r="AB35" s="301"/>
      <c r="AC35" s="292"/>
      <c r="AD35" s="201"/>
      <c r="AE35" s="148"/>
      <c r="AF35" s="161"/>
      <c r="AG35" s="201"/>
      <c r="AH35" s="201"/>
      <c r="AI35" s="201"/>
      <c r="AJ35" s="201"/>
      <c r="AK35" s="201"/>
      <c r="AL35" s="201"/>
      <c r="AM35" s="201"/>
      <c r="AN35" s="201"/>
      <c r="AO35" s="201"/>
      <c r="AQ35" s="201"/>
    </row>
    <row r="36" spans="2:43" x14ac:dyDescent="0.2">
      <c r="B36" s="306"/>
      <c r="C36" s="260" t="s">
        <v>2350</v>
      </c>
      <c r="D36" s="260" t="s">
        <v>2189</v>
      </c>
      <c r="E36" s="260" t="s">
        <v>836</v>
      </c>
      <c r="F36" s="260" t="s">
        <v>836</v>
      </c>
      <c r="G36" s="266" t="s">
        <v>836</v>
      </c>
      <c r="H36" s="434">
        <f>$H$12</f>
        <v>0</v>
      </c>
      <c r="I36" s="314"/>
      <c r="J36" s="246"/>
      <c r="K36" s="246"/>
      <c r="L36" s="246"/>
      <c r="M36" s="269"/>
      <c r="N36" s="246"/>
      <c r="O36" s="246"/>
      <c r="P36" s="246"/>
      <c r="Q36" s="292"/>
      <c r="T36" s="297"/>
      <c r="U36" s="567" t="s">
        <v>2657</v>
      </c>
      <c r="V36" s="568"/>
      <c r="W36" s="569"/>
      <c r="X36" s="301"/>
      <c r="Y36" s="301"/>
      <c r="Z36" s="301"/>
      <c r="AA36" s="301"/>
      <c r="AB36" s="301"/>
      <c r="AC36" s="292"/>
      <c r="AD36" s="201"/>
      <c r="AE36" s="148"/>
      <c r="AQ36" s="201"/>
    </row>
    <row r="37" spans="2:43" x14ac:dyDescent="0.2">
      <c r="B37" s="291"/>
      <c r="C37" s="246"/>
      <c r="D37" s="246"/>
      <c r="E37" s="246"/>
      <c r="F37" s="246"/>
      <c r="G37" s="246"/>
      <c r="H37" s="246"/>
      <c r="I37" s="292"/>
      <c r="J37" s="246"/>
      <c r="K37" s="246"/>
      <c r="L37" s="246"/>
      <c r="M37" s="269"/>
      <c r="N37" s="246"/>
      <c r="O37" s="246"/>
      <c r="P37" s="246"/>
      <c r="Q37" s="292"/>
      <c r="T37" s="297"/>
      <c r="U37" s="301"/>
      <c r="V37" s="301"/>
      <c r="W37" s="301"/>
      <c r="X37" s="301"/>
      <c r="Y37" s="301"/>
      <c r="Z37" s="301"/>
      <c r="AA37" s="301"/>
      <c r="AB37" s="301"/>
      <c r="AC37" s="292"/>
      <c r="AD37" s="201"/>
    </row>
    <row r="38" spans="2:43" x14ac:dyDescent="0.2">
      <c r="B38" s="307" t="s">
        <v>1654</v>
      </c>
      <c r="C38" s="246"/>
      <c r="D38" s="247"/>
      <c r="E38" s="247"/>
      <c r="F38" s="246"/>
      <c r="G38" s="246"/>
      <c r="H38" s="246"/>
      <c r="I38" s="292"/>
      <c r="J38" s="246"/>
      <c r="K38" s="246"/>
      <c r="L38" s="246"/>
      <c r="M38" s="269"/>
      <c r="N38" s="246"/>
      <c r="O38" s="246"/>
      <c r="P38" s="246"/>
      <c r="Q38" s="292"/>
      <c r="T38" s="297"/>
      <c r="U38" s="395"/>
      <c r="V38" s="301"/>
      <c r="W38" s="301"/>
      <c r="X38" s="301"/>
      <c r="Y38" s="301"/>
      <c r="Z38" s="301"/>
      <c r="AA38" s="301"/>
      <c r="AB38" s="301"/>
      <c r="AC38" s="292"/>
      <c r="AD38" s="201"/>
    </row>
    <row r="39" spans="2:43" x14ac:dyDescent="0.2">
      <c r="B39" s="293" t="str">
        <f>Eingabe!G210</f>
        <v>Ökopunkte im Rahmen der Niederösterr. Wohnbauförderung (siehe Link im Register "Förderungen")</v>
      </c>
      <c r="C39" s="294"/>
      <c r="D39" s="294"/>
      <c r="E39" s="294"/>
      <c r="F39" s="294"/>
      <c r="G39" s="294"/>
      <c r="H39" s="294"/>
      <c r="I39" s="295"/>
      <c r="J39" s="294"/>
      <c r="K39" s="294"/>
      <c r="L39" s="294"/>
      <c r="M39" s="308"/>
      <c r="N39" s="294"/>
      <c r="O39" s="294"/>
      <c r="P39" s="294"/>
      <c r="Q39" s="295"/>
      <c r="T39" s="297"/>
      <c r="U39" s="395"/>
      <c r="V39" s="301"/>
      <c r="W39" s="301"/>
      <c r="X39" s="301"/>
      <c r="Y39" s="301"/>
      <c r="Z39" s="301"/>
      <c r="AA39" s="301"/>
      <c r="AB39" s="301"/>
      <c r="AC39" s="292"/>
      <c r="AD39" s="201"/>
    </row>
    <row r="40" spans="2:43" ht="5.0999999999999996" customHeight="1" x14ac:dyDescent="0.2">
      <c r="M40" s="205"/>
      <c r="N40" s="248"/>
      <c r="O40" s="201"/>
      <c r="T40" s="297"/>
      <c r="U40" s="395"/>
      <c r="V40" s="301"/>
      <c r="W40" s="301"/>
      <c r="X40" s="301"/>
      <c r="Y40" s="301"/>
      <c r="Z40" s="301"/>
      <c r="AA40" s="301"/>
      <c r="AB40" s="301"/>
      <c r="AC40" s="292"/>
      <c r="AD40" s="201"/>
    </row>
    <row r="41" spans="2:43" ht="13.5" customHeight="1" x14ac:dyDescent="0.4">
      <c r="B41" s="302" t="s">
        <v>2193</v>
      </c>
      <c r="C41" s="303"/>
      <c r="D41" s="303"/>
      <c r="E41" s="303"/>
      <c r="F41" s="303"/>
      <c r="G41" s="304"/>
      <c r="H41" s="304"/>
      <c r="I41" s="311"/>
      <c r="J41" s="299" t="s">
        <v>2655</v>
      </c>
      <c r="K41" s="299"/>
      <c r="L41" s="299"/>
      <c r="M41" s="305"/>
      <c r="N41" s="299"/>
      <c r="O41" s="299"/>
      <c r="P41" s="299"/>
      <c r="Q41" s="296"/>
      <c r="T41" s="297"/>
      <c r="U41" s="395"/>
      <c r="V41" s="300"/>
      <c r="W41" s="300"/>
      <c r="X41" s="300"/>
      <c r="Y41" s="300"/>
      <c r="Z41" s="300"/>
      <c r="AA41" s="300"/>
      <c r="AB41" s="301"/>
      <c r="AC41" s="292"/>
      <c r="AD41" s="201"/>
      <c r="AH41" s="391"/>
    </row>
    <row r="42" spans="2:43" x14ac:dyDescent="0.2">
      <c r="B42" s="306"/>
      <c r="C42" s="563" t="s">
        <v>2186</v>
      </c>
      <c r="D42" s="564"/>
      <c r="E42" s="562" t="s">
        <v>835</v>
      </c>
      <c r="F42" s="562"/>
      <c r="G42" s="562" t="s">
        <v>832</v>
      </c>
      <c r="H42" s="562"/>
      <c r="I42" s="292"/>
      <c r="J42" s="309"/>
      <c r="K42" s="246"/>
      <c r="L42" s="246"/>
      <c r="M42" s="269"/>
      <c r="N42" s="246"/>
      <c r="O42" s="246"/>
      <c r="P42" s="246"/>
      <c r="Q42" s="292"/>
      <c r="T42" s="297"/>
      <c r="U42" s="309"/>
      <c r="V42" s="309"/>
      <c r="W42" s="309"/>
      <c r="X42" s="309"/>
      <c r="Y42" s="309"/>
      <c r="Z42" s="309"/>
      <c r="AA42" s="309"/>
      <c r="AB42" s="309"/>
      <c r="AC42" s="292"/>
      <c r="AD42" s="201"/>
      <c r="AH42" s="365"/>
    </row>
    <row r="43" spans="2:43" ht="13.5" thickBot="1" x14ac:dyDescent="0.25">
      <c r="B43" s="306"/>
      <c r="C43" s="256" t="s">
        <v>2076</v>
      </c>
      <c r="D43" s="257" t="s">
        <v>2076</v>
      </c>
      <c r="E43" s="264" t="s">
        <v>834</v>
      </c>
      <c r="F43" s="265"/>
      <c r="G43" s="258" t="s">
        <v>834</v>
      </c>
      <c r="H43" s="258" t="s">
        <v>833</v>
      </c>
      <c r="I43" s="312"/>
      <c r="J43" s="246"/>
      <c r="K43" s="246"/>
      <c r="L43" s="246"/>
      <c r="M43" s="268"/>
      <c r="N43" s="246"/>
      <c r="O43" s="246"/>
      <c r="P43" s="246"/>
      <c r="Q43" s="292"/>
      <c r="T43" s="297"/>
      <c r="U43" s="309"/>
      <c r="V43" s="309"/>
      <c r="W43" s="309"/>
      <c r="X43" s="309"/>
      <c r="Y43" s="309"/>
      <c r="Z43" s="309"/>
      <c r="AA43" s="309"/>
      <c r="AB43" s="309"/>
      <c r="AC43" s="292"/>
      <c r="AD43" s="201"/>
      <c r="AH43" s="392"/>
    </row>
    <row r="44" spans="2:43" ht="13.5" thickTop="1" x14ac:dyDescent="0.2">
      <c r="B44" s="306"/>
      <c r="C44" s="272" t="s">
        <v>1852</v>
      </c>
      <c r="D44" s="259" t="s">
        <v>2189</v>
      </c>
      <c r="E44" s="271" t="s">
        <v>836</v>
      </c>
      <c r="F44" s="274" t="s">
        <v>836</v>
      </c>
      <c r="G44" s="273">
        <v>800</v>
      </c>
      <c r="H44" s="270" t="s">
        <v>836</v>
      </c>
      <c r="I44" s="312"/>
      <c r="J44" s="246"/>
      <c r="K44" s="246"/>
      <c r="L44" s="246"/>
      <c r="M44" s="268"/>
      <c r="N44" s="246"/>
      <c r="O44" s="246"/>
      <c r="P44" s="246"/>
      <c r="Q44" s="292"/>
      <c r="T44" s="297"/>
      <c r="U44" s="309"/>
      <c r="V44" s="309"/>
      <c r="W44" s="309"/>
      <c r="X44" s="309"/>
      <c r="Y44" s="309"/>
      <c r="Z44" s="309"/>
      <c r="AA44" s="309"/>
      <c r="AB44" s="309"/>
      <c r="AC44" s="292"/>
      <c r="AD44" s="201"/>
      <c r="AH44" s="365"/>
    </row>
    <row r="45" spans="2:43" x14ac:dyDescent="0.2">
      <c r="B45" s="306"/>
      <c r="C45" s="259">
        <v>4</v>
      </c>
      <c r="D45" s="259" t="s">
        <v>2189</v>
      </c>
      <c r="E45" s="271" t="s">
        <v>836</v>
      </c>
      <c r="F45" s="271" t="s">
        <v>836</v>
      </c>
      <c r="G45" s="273">
        <v>800</v>
      </c>
      <c r="H45" s="271" t="s">
        <v>836</v>
      </c>
      <c r="I45" s="312"/>
      <c r="J45" s="246"/>
      <c r="K45" s="246" t="s">
        <v>281</v>
      </c>
      <c r="L45" s="246"/>
      <c r="M45" s="268"/>
      <c r="N45" s="246"/>
      <c r="O45" s="246"/>
      <c r="P45" s="246"/>
      <c r="Q45" s="292"/>
      <c r="T45" s="297"/>
      <c r="U45" s="246" t="s">
        <v>2659</v>
      </c>
      <c r="V45" s="246"/>
      <c r="W45" s="246"/>
      <c r="X45" s="246"/>
      <c r="Y45" s="246"/>
      <c r="Z45" s="246"/>
      <c r="AA45" s="246"/>
      <c r="AB45" s="246"/>
      <c r="AC45" s="292"/>
      <c r="AD45" s="201"/>
      <c r="AH45" s="392"/>
    </row>
    <row r="46" spans="2:43" x14ac:dyDescent="0.2">
      <c r="B46" s="306"/>
      <c r="C46" s="259">
        <v>5</v>
      </c>
      <c r="D46" s="259" t="s">
        <v>2189</v>
      </c>
      <c r="E46" s="260" t="s">
        <v>836</v>
      </c>
      <c r="F46" s="260" t="s">
        <v>836</v>
      </c>
      <c r="G46" s="273">
        <v>800</v>
      </c>
      <c r="H46" s="260" t="s">
        <v>836</v>
      </c>
      <c r="I46" s="313"/>
      <c r="J46" s="310"/>
      <c r="K46" s="570" t="s">
        <v>2354</v>
      </c>
      <c r="L46" s="571"/>
      <c r="M46" s="571"/>
      <c r="N46" s="571"/>
      <c r="O46" s="571"/>
      <c r="P46" s="559"/>
      <c r="Q46" s="292"/>
      <c r="T46" s="297"/>
      <c r="U46" s="567" t="s">
        <v>2658</v>
      </c>
      <c r="V46" s="568"/>
      <c r="W46" s="568"/>
      <c r="X46" s="568"/>
      <c r="Y46" s="568"/>
      <c r="Z46" s="568"/>
      <c r="AA46" s="568"/>
      <c r="AB46" s="569"/>
      <c r="AC46" s="292"/>
      <c r="AD46" s="201"/>
      <c r="AH46" s="365"/>
    </row>
    <row r="47" spans="2:43" x14ac:dyDescent="0.2">
      <c r="B47" s="306"/>
      <c r="C47" s="260" t="s">
        <v>2349</v>
      </c>
      <c r="D47" s="260" t="s">
        <v>2189</v>
      </c>
      <c r="E47" s="260" t="s">
        <v>836</v>
      </c>
      <c r="F47" s="260" t="s">
        <v>836</v>
      </c>
      <c r="G47" s="266" t="s">
        <v>836</v>
      </c>
      <c r="H47" s="434">
        <f>$H$11</f>
        <v>0</v>
      </c>
      <c r="I47" s="314"/>
      <c r="J47" s="246"/>
      <c r="K47" s="246"/>
      <c r="L47" s="246"/>
      <c r="M47" s="269"/>
      <c r="N47" s="246"/>
      <c r="O47" s="246"/>
      <c r="P47" s="246"/>
      <c r="Q47" s="292"/>
      <c r="T47" s="298"/>
      <c r="U47" s="396"/>
      <c r="V47" s="396"/>
      <c r="W47" s="396"/>
      <c r="X47" s="396"/>
      <c r="Y47" s="396"/>
      <c r="Z47" s="396"/>
      <c r="AA47" s="396"/>
      <c r="AB47" s="396"/>
      <c r="AC47" s="295"/>
      <c r="AD47" s="201"/>
      <c r="AH47" s="365"/>
    </row>
    <row r="48" spans="2:43" x14ac:dyDescent="0.2">
      <c r="B48" s="306"/>
      <c r="C48" s="260" t="s">
        <v>2350</v>
      </c>
      <c r="D48" s="260" t="s">
        <v>2189</v>
      </c>
      <c r="E48" s="260" t="s">
        <v>836</v>
      </c>
      <c r="F48" s="260" t="s">
        <v>836</v>
      </c>
      <c r="G48" s="266" t="s">
        <v>836</v>
      </c>
      <c r="H48" s="434">
        <f>$H$12</f>
        <v>0</v>
      </c>
      <c r="I48" s="314"/>
      <c r="J48" s="246"/>
      <c r="K48" s="246"/>
      <c r="L48" s="246"/>
      <c r="M48" s="269"/>
      <c r="N48" s="246"/>
      <c r="O48" s="246"/>
      <c r="P48" s="246"/>
      <c r="Q48" s="292"/>
      <c r="T48" s="161"/>
      <c r="U48" s="203"/>
      <c r="V48" s="203"/>
      <c r="W48" s="203"/>
      <c r="X48" s="203"/>
      <c r="Y48" s="203"/>
      <c r="Z48" s="203"/>
      <c r="AA48" s="203"/>
      <c r="AB48" s="203"/>
      <c r="AC48" s="201"/>
      <c r="AD48" s="201"/>
      <c r="AH48" s="392"/>
    </row>
    <row r="49" spans="2:34" x14ac:dyDescent="0.2">
      <c r="B49" s="291"/>
      <c r="C49" s="246"/>
      <c r="D49" s="246"/>
      <c r="E49" s="246"/>
      <c r="F49" s="246"/>
      <c r="G49" s="246"/>
      <c r="H49" s="246"/>
      <c r="I49" s="292"/>
      <c r="J49" s="246"/>
      <c r="K49" s="246"/>
      <c r="L49" s="246"/>
      <c r="M49" s="269"/>
      <c r="N49" s="246"/>
      <c r="O49" s="246"/>
      <c r="P49" s="246"/>
      <c r="Q49" s="292"/>
      <c r="AD49" s="201"/>
      <c r="AH49" s="365"/>
    </row>
    <row r="50" spans="2:34" x14ac:dyDescent="0.2">
      <c r="B50" s="307" t="s">
        <v>1654</v>
      </c>
      <c r="C50" s="246"/>
      <c r="D50" s="247"/>
      <c r="E50" s="247"/>
      <c r="F50" s="246"/>
      <c r="G50" s="246"/>
      <c r="H50" s="246"/>
      <c r="I50" s="292"/>
      <c r="J50" s="246"/>
      <c r="K50" s="246"/>
      <c r="L50" s="246"/>
      <c r="M50" s="269"/>
      <c r="N50" s="246"/>
      <c r="O50" s="246"/>
      <c r="P50" s="246"/>
      <c r="Q50" s="292"/>
      <c r="AD50" s="201"/>
      <c r="AH50" s="365"/>
    </row>
    <row r="51" spans="2:34" x14ac:dyDescent="0.2">
      <c r="B51" s="293" t="s">
        <v>2393</v>
      </c>
      <c r="C51" s="294"/>
      <c r="D51" s="294"/>
      <c r="E51" s="294"/>
      <c r="F51" s="294"/>
      <c r="G51" s="294"/>
      <c r="H51" s="294"/>
      <c r="I51" s="295"/>
      <c r="J51" s="294"/>
      <c r="K51" s="294"/>
      <c r="L51" s="294"/>
      <c r="M51" s="308"/>
      <c r="N51" s="294"/>
      <c r="O51" s="294"/>
      <c r="P51" s="294"/>
      <c r="Q51" s="295"/>
      <c r="AD51" s="201"/>
      <c r="AH51" s="392"/>
    </row>
    <row r="52" spans="2:34" ht="5.0999999999999996" customHeight="1" x14ac:dyDescent="0.2">
      <c r="B52" s="201"/>
      <c r="C52" s="201"/>
      <c r="D52" s="201"/>
      <c r="E52" s="201"/>
      <c r="F52" s="201"/>
      <c r="G52" s="201"/>
      <c r="H52" s="201"/>
      <c r="I52" s="201"/>
      <c r="O52" s="201"/>
      <c r="P52" s="201"/>
      <c r="Q52" s="201"/>
      <c r="AD52" s="201"/>
      <c r="AH52" s="365"/>
    </row>
    <row r="53" spans="2:34" x14ac:dyDescent="0.2">
      <c r="B53" s="302" t="s">
        <v>33</v>
      </c>
      <c r="C53" s="303"/>
      <c r="D53" s="303"/>
      <c r="E53" s="303"/>
      <c r="F53" s="303"/>
      <c r="G53" s="304"/>
      <c r="H53" s="304"/>
      <c r="I53" s="311"/>
      <c r="J53" s="299" t="s">
        <v>2655</v>
      </c>
      <c r="K53" s="299"/>
      <c r="L53" s="299"/>
      <c r="M53" s="305"/>
      <c r="N53" s="299"/>
      <c r="O53" s="299"/>
      <c r="P53" s="299"/>
      <c r="Q53" s="296"/>
      <c r="AD53" s="201"/>
      <c r="AH53" s="365"/>
    </row>
    <row r="54" spans="2:34" x14ac:dyDescent="0.2">
      <c r="B54" s="306"/>
      <c r="C54" s="563" t="s">
        <v>2186</v>
      </c>
      <c r="D54" s="564"/>
      <c r="E54" s="562" t="s">
        <v>835</v>
      </c>
      <c r="F54" s="562"/>
      <c r="G54" s="562" t="s">
        <v>832</v>
      </c>
      <c r="H54" s="562"/>
      <c r="I54" s="292"/>
      <c r="J54" s="309"/>
      <c r="K54" s="246"/>
      <c r="L54" s="246"/>
      <c r="M54" s="269"/>
      <c r="N54" s="246"/>
      <c r="O54" s="246"/>
      <c r="P54" s="246"/>
      <c r="Q54" s="292"/>
      <c r="AD54" s="201"/>
      <c r="AH54" s="365"/>
    </row>
    <row r="55" spans="2:34" ht="13.5" thickBot="1" x14ac:dyDescent="0.25">
      <c r="B55" s="306"/>
      <c r="C55" s="256" t="s">
        <v>2076</v>
      </c>
      <c r="D55" s="257" t="s">
        <v>2076</v>
      </c>
      <c r="E55" s="264" t="s">
        <v>834</v>
      </c>
      <c r="F55" s="265"/>
      <c r="G55" s="258" t="s">
        <v>834</v>
      </c>
      <c r="H55" s="258" t="s">
        <v>833</v>
      </c>
      <c r="I55" s="312"/>
      <c r="J55" s="246"/>
      <c r="K55" s="246"/>
      <c r="L55" s="246"/>
      <c r="M55" s="268"/>
      <c r="N55" s="246"/>
      <c r="O55" s="246"/>
      <c r="P55" s="246"/>
      <c r="Q55" s="292"/>
      <c r="AH55" s="365"/>
    </row>
    <row r="56" spans="2:34" ht="13.5" thickTop="1" x14ac:dyDescent="0.2">
      <c r="B56" s="306"/>
      <c r="C56" s="272" t="s">
        <v>1852</v>
      </c>
      <c r="D56" s="259" t="s">
        <v>2189</v>
      </c>
      <c r="E56" s="271" t="s">
        <v>836</v>
      </c>
      <c r="F56" s="274" t="s">
        <v>836</v>
      </c>
      <c r="G56" s="273">
        <v>800</v>
      </c>
      <c r="H56" s="270" t="s">
        <v>836</v>
      </c>
      <c r="I56" s="312"/>
      <c r="J56" s="246"/>
      <c r="K56" s="246"/>
      <c r="L56" s="246"/>
      <c r="M56" s="268"/>
      <c r="N56" s="246"/>
      <c r="O56" s="246"/>
      <c r="P56" s="246"/>
      <c r="Q56" s="292"/>
      <c r="AH56" s="365"/>
    </row>
    <row r="57" spans="2:34" x14ac:dyDescent="0.2">
      <c r="B57" s="306"/>
      <c r="C57" s="259">
        <v>4</v>
      </c>
      <c r="D57" s="259" t="s">
        <v>2189</v>
      </c>
      <c r="E57" s="271" t="s">
        <v>836</v>
      </c>
      <c r="F57" s="274" t="s">
        <v>836</v>
      </c>
      <c r="G57" s="273">
        <v>800</v>
      </c>
      <c r="H57" s="271" t="s">
        <v>836</v>
      </c>
      <c r="I57" s="312"/>
      <c r="J57" s="246"/>
      <c r="K57" s="246" t="s">
        <v>281</v>
      </c>
      <c r="L57" s="246"/>
      <c r="M57" s="268"/>
      <c r="N57" s="246"/>
      <c r="O57" s="246"/>
      <c r="P57" s="246"/>
      <c r="Q57" s="292"/>
      <c r="AH57" s="365"/>
    </row>
    <row r="58" spans="2:34" x14ac:dyDescent="0.2">
      <c r="B58" s="306"/>
      <c r="C58" s="259">
        <v>5</v>
      </c>
      <c r="D58" s="259" t="s">
        <v>2189</v>
      </c>
      <c r="E58" s="271" t="s">
        <v>836</v>
      </c>
      <c r="F58" s="274" t="s">
        <v>836</v>
      </c>
      <c r="G58" s="273">
        <v>800</v>
      </c>
      <c r="H58" s="260" t="s">
        <v>836</v>
      </c>
      <c r="I58" s="313"/>
      <c r="J58" s="310"/>
      <c r="K58" s="570" t="s">
        <v>1845</v>
      </c>
      <c r="L58" s="571"/>
      <c r="M58" s="571"/>
      <c r="N58" s="571"/>
      <c r="O58" s="571"/>
      <c r="P58" s="559"/>
      <c r="Q58" s="292"/>
      <c r="AH58" s="393"/>
    </row>
    <row r="59" spans="2:34" x14ac:dyDescent="0.2">
      <c r="B59" s="306"/>
      <c r="C59" s="260" t="s">
        <v>2349</v>
      </c>
      <c r="D59" s="260" t="s">
        <v>2189</v>
      </c>
      <c r="E59" s="260" t="s">
        <v>836</v>
      </c>
      <c r="F59" s="260" t="s">
        <v>836</v>
      </c>
      <c r="G59" s="266" t="s">
        <v>836</v>
      </c>
      <c r="H59" s="434">
        <f>$H$11</f>
        <v>0</v>
      </c>
      <c r="I59" s="314"/>
      <c r="J59" s="246" t="s">
        <v>1846</v>
      </c>
      <c r="K59" s="246"/>
      <c r="L59" s="246"/>
      <c r="M59" s="269"/>
      <c r="N59" s="246"/>
      <c r="O59" s="246"/>
      <c r="P59" s="246"/>
      <c r="Q59" s="292"/>
      <c r="AH59" s="365"/>
    </row>
    <row r="60" spans="2:34" x14ac:dyDescent="0.2">
      <c r="B60" s="306"/>
      <c r="C60" s="260" t="s">
        <v>2350</v>
      </c>
      <c r="D60" s="260" t="s">
        <v>2189</v>
      </c>
      <c r="E60" s="260" t="s">
        <v>836</v>
      </c>
      <c r="F60" s="260" t="s">
        <v>836</v>
      </c>
      <c r="G60" s="266" t="s">
        <v>836</v>
      </c>
      <c r="H60" s="434">
        <f>$H$12</f>
        <v>0</v>
      </c>
      <c r="I60" s="314"/>
      <c r="J60" s="246" t="s">
        <v>2615</v>
      </c>
      <c r="K60" s="246"/>
      <c r="L60" s="246"/>
      <c r="M60" s="269"/>
      <c r="N60" s="246"/>
      <c r="O60" s="246"/>
      <c r="P60" s="246"/>
      <c r="Q60" s="292"/>
      <c r="AH60" s="393"/>
    </row>
    <row r="61" spans="2:34" x14ac:dyDescent="0.2">
      <c r="B61" s="291"/>
      <c r="C61" s="246"/>
      <c r="D61" s="246"/>
      <c r="E61" s="246"/>
      <c r="F61" s="246"/>
      <c r="G61" s="246"/>
      <c r="H61" s="246"/>
      <c r="I61" s="292"/>
      <c r="J61" s="246" t="s">
        <v>282</v>
      </c>
      <c r="K61" s="246"/>
      <c r="L61" s="246"/>
      <c r="M61" s="269"/>
      <c r="N61" s="246"/>
      <c r="O61" s="246"/>
      <c r="P61" s="246"/>
      <c r="Q61" s="292"/>
      <c r="AH61" s="365"/>
    </row>
    <row r="62" spans="2:34" x14ac:dyDescent="0.2">
      <c r="B62" s="307" t="s">
        <v>1654</v>
      </c>
      <c r="C62" s="246"/>
      <c r="D62" s="247"/>
      <c r="E62" s="247"/>
      <c r="F62" s="246"/>
      <c r="G62" s="246"/>
      <c r="H62" s="246"/>
      <c r="I62" s="292"/>
      <c r="J62" s="246" t="s">
        <v>283</v>
      </c>
      <c r="K62" s="246"/>
      <c r="L62" s="246"/>
      <c r="M62" s="269"/>
      <c r="N62" s="246"/>
      <c r="O62" s="246"/>
      <c r="P62" s="246"/>
      <c r="Q62" s="292"/>
      <c r="AH62" s="392"/>
    </row>
    <row r="63" spans="2:34" x14ac:dyDescent="0.2">
      <c r="B63" s="293" t="str">
        <f>Eingabe!G212</f>
        <v xml:space="preserve">Derzeit keine Landesförderung; Ausnahme: WP-Förderung (Siehe Link im Register "Förderungen")  </v>
      </c>
      <c r="C63" s="294"/>
      <c r="D63" s="294"/>
      <c r="E63" s="294"/>
      <c r="F63" s="294"/>
      <c r="G63" s="294"/>
      <c r="H63" s="294"/>
      <c r="I63" s="295"/>
      <c r="J63" s="294" t="s">
        <v>2616</v>
      </c>
      <c r="K63" s="294"/>
      <c r="L63" s="294"/>
      <c r="M63" s="308"/>
      <c r="N63" s="294"/>
      <c r="O63" s="294"/>
      <c r="P63" s="294"/>
      <c r="Q63" s="295"/>
      <c r="AH63" s="365"/>
    </row>
    <row r="64" spans="2:34" ht="5.0999999999999996" customHeight="1" x14ac:dyDescent="0.2">
      <c r="AH64" s="365"/>
    </row>
    <row r="65" spans="2:34" ht="15.75" x14ac:dyDescent="0.25">
      <c r="B65" s="263" t="s">
        <v>2473</v>
      </c>
      <c r="J65" s="263" t="s">
        <v>2099</v>
      </c>
      <c r="AH65" s="392"/>
    </row>
    <row r="66" spans="2:34" ht="5.0999999999999996" customHeight="1" x14ac:dyDescent="0.2">
      <c r="AH66" s="365"/>
    </row>
    <row r="67" spans="2:34" x14ac:dyDescent="0.2">
      <c r="B67" s="302" t="s">
        <v>2194</v>
      </c>
      <c r="C67" s="303"/>
      <c r="D67" s="303"/>
      <c r="E67" s="303"/>
      <c r="F67" s="303"/>
      <c r="G67" s="304"/>
      <c r="H67" s="304"/>
      <c r="I67" s="311"/>
      <c r="J67" s="457" t="s">
        <v>2682</v>
      </c>
      <c r="K67" s="299"/>
      <c r="L67" s="299"/>
      <c r="M67" s="305"/>
      <c r="N67" s="299"/>
      <c r="O67" s="299"/>
      <c r="P67" s="299"/>
      <c r="Q67" s="296"/>
      <c r="AH67" s="393"/>
    </row>
    <row r="68" spans="2:34" x14ac:dyDescent="0.2">
      <c r="B68" s="306"/>
      <c r="C68" s="563" t="s">
        <v>2186</v>
      </c>
      <c r="D68" s="564"/>
      <c r="E68" s="562" t="s">
        <v>835</v>
      </c>
      <c r="F68" s="562"/>
      <c r="G68" s="562" t="s">
        <v>832</v>
      </c>
      <c r="H68" s="562"/>
      <c r="I68" s="292"/>
      <c r="J68" s="309"/>
      <c r="K68" s="246"/>
      <c r="L68" s="246"/>
      <c r="M68" s="269"/>
      <c r="N68" s="246"/>
      <c r="O68" s="246"/>
      <c r="P68" s="246"/>
      <c r="Q68" s="292"/>
      <c r="AH68" s="365"/>
    </row>
    <row r="69" spans="2:34" ht="13.5" thickBot="1" x14ac:dyDescent="0.25">
      <c r="B69" s="306"/>
      <c r="C69" s="256" t="s">
        <v>2076</v>
      </c>
      <c r="D69" s="257" t="s">
        <v>2076</v>
      </c>
      <c r="E69" s="264" t="s">
        <v>834</v>
      </c>
      <c r="F69" s="265"/>
      <c r="G69" s="258" t="s">
        <v>834</v>
      </c>
      <c r="H69" s="258" t="s">
        <v>833</v>
      </c>
      <c r="I69" s="312"/>
      <c r="J69" s="246"/>
      <c r="K69" s="246" t="s">
        <v>281</v>
      </c>
      <c r="L69" s="246"/>
      <c r="M69" s="268"/>
      <c r="N69" s="246"/>
      <c r="O69" s="246"/>
      <c r="P69" s="246"/>
      <c r="Q69" s="292"/>
      <c r="AH69" s="365"/>
    </row>
    <row r="70" spans="2:34" ht="13.5" thickTop="1" x14ac:dyDescent="0.2">
      <c r="B70" s="306"/>
      <c r="C70" s="272" t="s">
        <v>1852</v>
      </c>
      <c r="D70" s="259" t="s">
        <v>2189</v>
      </c>
      <c r="E70" s="260">
        <f>IF(OR(Eingabe!$P$244&gt;5,Eingabe!$P$244&lt;2,Eingabe!G110&lt;900),"-",Eingabe!$P$246)</f>
        <v>0</v>
      </c>
      <c r="F70" s="271" t="str">
        <f>IF(E70="-","-","€ für "&amp;Eingabe!$P$244&amp;" kWp")</f>
        <v>€ für 3 kWp</v>
      </c>
      <c r="G70" s="273">
        <v>800</v>
      </c>
      <c r="H70" s="270" t="s">
        <v>836</v>
      </c>
      <c r="I70" s="312"/>
      <c r="J70" s="246"/>
      <c r="K70" s="570" t="s">
        <v>2628</v>
      </c>
      <c r="L70" s="571"/>
      <c r="M70" s="571"/>
      <c r="N70" s="571"/>
      <c r="O70" s="571"/>
      <c r="P70" s="559"/>
      <c r="Q70" s="292"/>
      <c r="AH70" s="365"/>
    </row>
    <row r="71" spans="2:34" x14ac:dyDescent="0.2">
      <c r="B71" s="306"/>
      <c r="C71" s="259">
        <v>4</v>
      </c>
      <c r="D71" s="259" t="s">
        <v>2189</v>
      </c>
      <c r="E71" s="260" t="s">
        <v>836</v>
      </c>
      <c r="F71" s="260" t="s">
        <v>836</v>
      </c>
      <c r="G71" s="273">
        <v>800</v>
      </c>
      <c r="H71" s="271" t="s">
        <v>836</v>
      </c>
      <c r="I71" s="312"/>
      <c r="J71" s="246"/>
      <c r="K71" s="246"/>
      <c r="L71" s="246"/>
      <c r="M71" s="269"/>
      <c r="N71" s="246"/>
      <c r="O71" s="246"/>
      <c r="P71" s="246"/>
      <c r="Q71" s="292"/>
      <c r="AH71" s="365"/>
    </row>
    <row r="72" spans="2:34" x14ac:dyDescent="0.2">
      <c r="B72" s="306"/>
      <c r="C72" s="259">
        <v>5</v>
      </c>
      <c r="D72" s="259" t="s">
        <v>2189</v>
      </c>
      <c r="E72" s="260" t="s">
        <v>836</v>
      </c>
      <c r="F72" s="260" t="s">
        <v>836</v>
      </c>
      <c r="G72" s="273">
        <v>800</v>
      </c>
      <c r="H72" s="260" t="s">
        <v>836</v>
      </c>
      <c r="I72" s="313"/>
      <c r="J72" s="310"/>
      <c r="K72" s="246" t="s">
        <v>1850</v>
      </c>
      <c r="L72" s="246"/>
      <c r="M72" s="269"/>
      <c r="N72" s="246"/>
      <c r="O72" s="246"/>
      <c r="P72" s="246"/>
      <c r="Q72" s="292"/>
      <c r="AH72" s="365"/>
    </row>
    <row r="73" spans="2:34" x14ac:dyDescent="0.2">
      <c r="B73" s="306"/>
      <c r="C73" s="260" t="s">
        <v>2349</v>
      </c>
      <c r="D73" s="260" t="s">
        <v>2189</v>
      </c>
      <c r="E73" s="260" t="s">
        <v>836</v>
      </c>
      <c r="F73" s="260" t="s">
        <v>836</v>
      </c>
      <c r="G73" s="266" t="s">
        <v>836</v>
      </c>
      <c r="H73" s="434">
        <f>$H$11</f>
        <v>0</v>
      </c>
      <c r="I73" s="314"/>
      <c r="J73" s="246"/>
      <c r="K73" s="246" t="s">
        <v>1847</v>
      </c>
      <c r="L73" s="246"/>
      <c r="M73" s="269"/>
      <c r="N73" s="246"/>
      <c r="O73" s="246"/>
      <c r="P73" s="246"/>
      <c r="Q73" s="292"/>
      <c r="AH73" s="365"/>
    </row>
    <row r="74" spans="2:34" ht="12.75" customHeight="1" x14ac:dyDescent="0.35">
      <c r="B74" s="306"/>
      <c r="C74" s="260" t="s">
        <v>2350</v>
      </c>
      <c r="D74" s="260" t="s">
        <v>2189</v>
      </c>
      <c r="E74" s="260" t="s">
        <v>836</v>
      </c>
      <c r="F74" s="260" t="s">
        <v>836</v>
      </c>
      <c r="G74" s="266" t="s">
        <v>836</v>
      </c>
      <c r="H74" s="434">
        <f>$H$12</f>
        <v>0</v>
      </c>
      <c r="I74" s="314"/>
      <c r="J74" s="246"/>
      <c r="K74" s="246" t="s">
        <v>1848</v>
      </c>
      <c r="L74" s="246"/>
      <c r="M74" s="269"/>
      <c r="N74" s="246"/>
      <c r="O74" s="246"/>
      <c r="P74" s="246"/>
      <c r="Q74" s="292"/>
      <c r="AH74" s="394"/>
    </row>
    <row r="75" spans="2:34" x14ac:dyDescent="0.2">
      <c r="B75" s="291"/>
      <c r="C75" s="246"/>
      <c r="D75" s="246"/>
      <c r="E75" s="246"/>
      <c r="F75" s="246"/>
      <c r="G75" s="246"/>
      <c r="H75" s="246"/>
      <c r="I75" s="292"/>
      <c r="J75" s="246"/>
      <c r="K75" s="246" t="s">
        <v>1849</v>
      </c>
      <c r="L75" s="246"/>
      <c r="M75" s="269"/>
      <c r="N75" s="246"/>
      <c r="O75" s="246"/>
      <c r="P75" s="246"/>
      <c r="Q75" s="292"/>
      <c r="AH75" s="365"/>
    </row>
    <row r="76" spans="2:34" x14ac:dyDescent="0.2">
      <c r="B76" s="307" t="s">
        <v>1654</v>
      </c>
      <c r="C76" s="246"/>
      <c r="D76" s="247"/>
      <c r="E76" s="247"/>
      <c r="F76" s="246"/>
      <c r="G76" s="246"/>
      <c r="H76" s="246"/>
      <c r="I76" s="292"/>
      <c r="J76" s="246"/>
      <c r="K76" s="246"/>
      <c r="L76" s="246"/>
      <c r="M76" s="269"/>
      <c r="N76" s="246"/>
      <c r="O76" s="246"/>
      <c r="P76" s="246"/>
      <c r="Q76" s="292"/>
      <c r="AH76" s="365"/>
    </row>
    <row r="77" spans="2:34" x14ac:dyDescent="0.2">
      <c r="B77" s="293" t="str">
        <f>Eingabe!G213</f>
        <v>Landesförderung wird in Kombination mit KLIEN-Förderaktion 2011 berücksichtigt</v>
      </c>
      <c r="C77" s="294"/>
      <c r="D77" s="294"/>
      <c r="E77" s="294"/>
      <c r="F77" s="294"/>
      <c r="G77" s="294"/>
      <c r="H77" s="294"/>
      <c r="I77" s="295"/>
      <c r="J77" s="294"/>
      <c r="K77" s="294"/>
      <c r="L77" s="294"/>
      <c r="M77" s="308"/>
      <c r="N77" s="294"/>
      <c r="O77" s="294"/>
      <c r="P77" s="294"/>
      <c r="Q77" s="295"/>
      <c r="AH77" s="392"/>
    </row>
    <row r="78" spans="2:34" ht="5.0999999999999996" customHeight="1" x14ac:dyDescent="0.2">
      <c r="B78" s="201"/>
      <c r="C78" s="201"/>
      <c r="D78" s="201"/>
      <c r="E78" s="201"/>
      <c r="F78" s="201"/>
      <c r="G78" s="201"/>
      <c r="H78" s="201"/>
      <c r="I78" s="201"/>
      <c r="AH78" s="392"/>
    </row>
    <row r="79" spans="2:34" x14ac:dyDescent="0.2">
      <c r="B79" s="302" t="s">
        <v>34</v>
      </c>
      <c r="C79" s="303"/>
      <c r="D79" s="303"/>
      <c r="E79" s="303"/>
      <c r="F79" s="303"/>
      <c r="G79" s="304"/>
      <c r="H79" s="304"/>
      <c r="I79" s="311"/>
      <c r="J79" s="457" t="s">
        <v>2662</v>
      </c>
      <c r="K79" s="299"/>
      <c r="L79" s="299"/>
      <c r="M79" s="305"/>
      <c r="N79" s="299"/>
      <c r="O79" s="299"/>
      <c r="P79" s="299"/>
      <c r="Q79" s="296"/>
      <c r="AH79" s="393"/>
    </row>
    <row r="80" spans="2:34" x14ac:dyDescent="0.2">
      <c r="B80" s="306"/>
      <c r="C80" s="563" t="s">
        <v>2186</v>
      </c>
      <c r="D80" s="564"/>
      <c r="E80" s="562" t="s">
        <v>835</v>
      </c>
      <c r="F80" s="562"/>
      <c r="G80" s="562" t="s">
        <v>832</v>
      </c>
      <c r="H80" s="562"/>
      <c r="I80" s="292"/>
      <c r="J80" s="309"/>
      <c r="K80" s="246"/>
      <c r="L80" s="246"/>
      <c r="M80" s="269"/>
      <c r="N80" s="246"/>
      <c r="O80" s="246"/>
      <c r="P80" s="246"/>
      <c r="Q80" s="292"/>
    </row>
    <row r="81" spans="2:17" ht="13.5" thickBot="1" x14ac:dyDescent="0.25">
      <c r="B81" s="306"/>
      <c r="C81" s="256" t="s">
        <v>2076</v>
      </c>
      <c r="D81" s="257" t="s">
        <v>2076</v>
      </c>
      <c r="E81" s="264" t="s">
        <v>834</v>
      </c>
      <c r="F81" s="265"/>
      <c r="G81" s="258" t="s">
        <v>834</v>
      </c>
      <c r="H81" s="258" t="s">
        <v>833</v>
      </c>
      <c r="I81" s="312"/>
      <c r="J81" s="246"/>
      <c r="K81" s="246"/>
      <c r="L81" s="246"/>
      <c r="M81" s="268"/>
      <c r="N81" s="246"/>
      <c r="O81" s="246"/>
      <c r="P81" s="246"/>
      <c r="Q81" s="292"/>
    </row>
    <row r="82" spans="2:17" ht="13.5" thickTop="1" x14ac:dyDescent="0.2">
      <c r="B82" s="306"/>
      <c r="C82" s="272" t="s">
        <v>1852</v>
      </c>
      <c r="D82" s="259" t="s">
        <v>2189</v>
      </c>
      <c r="E82" s="271">
        <v>0</v>
      </c>
      <c r="F82" s="271" t="s">
        <v>2187</v>
      </c>
      <c r="G82" s="273">
        <v>800</v>
      </c>
      <c r="H82" s="270" t="s">
        <v>836</v>
      </c>
      <c r="I82" s="312"/>
      <c r="J82" s="246"/>
      <c r="K82" s="246"/>
      <c r="L82" s="246"/>
      <c r="M82" s="268"/>
      <c r="N82" s="246"/>
      <c r="O82" s="246"/>
      <c r="P82" s="246"/>
      <c r="Q82" s="292"/>
    </row>
    <row r="83" spans="2:17" x14ac:dyDescent="0.2">
      <c r="B83" s="306"/>
      <c r="C83" s="259">
        <v>4</v>
      </c>
      <c r="D83" s="259" t="s">
        <v>2189</v>
      </c>
      <c r="E83" s="271">
        <v>0</v>
      </c>
      <c r="F83" s="271" t="s">
        <v>2187</v>
      </c>
      <c r="G83" s="273">
        <v>800</v>
      </c>
      <c r="H83" s="271" t="s">
        <v>836</v>
      </c>
      <c r="I83" s="312"/>
      <c r="J83" s="246"/>
      <c r="K83" s="246" t="s">
        <v>281</v>
      </c>
      <c r="L83" s="246"/>
      <c r="M83" s="268"/>
      <c r="N83" s="246"/>
      <c r="O83" s="246"/>
      <c r="P83" s="246"/>
      <c r="Q83" s="292"/>
    </row>
    <row r="84" spans="2:17" x14ac:dyDescent="0.2">
      <c r="B84" s="306"/>
      <c r="C84" s="259">
        <v>5</v>
      </c>
      <c r="D84" s="259" t="s">
        <v>2189</v>
      </c>
      <c r="E84" s="260">
        <v>0</v>
      </c>
      <c r="F84" s="271" t="s">
        <v>2187</v>
      </c>
      <c r="G84" s="273">
        <v>800</v>
      </c>
      <c r="H84" s="260" t="s">
        <v>836</v>
      </c>
      <c r="I84" s="313"/>
      <c r="J84" s="310"/>
      <c r="K84" s="570" t="s">
        <v>2394</v>
      </c>
      <c r="L84" s="571"/>
      <c r="M84" s="571"/>
      <c r="N84" s="571"/>
      <c r="O84" s="571"/>
      <c r="P84" s="559"/>
      <c r="Q84" s="292"/>
    </row>
    <row r="85" spans="2:17" x14ac:dyDescent="0.2">
      <c r="B85" s="306"/>
      <c r="C85" s="260" t="s">
        <v>2349</v>
      </c>
      <c r="D85" s="260" t="s">
        <v>2189</v>
      </c>
      <c r="E85" s="260" t="s">
        <v>836</v>
      </c>
      <c r="F85" s="260" t="s">
        <v>836</v>
      </c>
      <c r="G85" s="266" t="s">
        <v>836</v>
      </c>
      <c r="H85" s="434">
        <f>$H$11</f>
        <v>0</v>
      </c>
      <c r="I85" s="314"/>
      <c r="J85" s="246"/>
      <c r="K85" s="246"/>
      <c r="L85" s="246"/>
      <c r="M85" s="269"/>
      <c r="N85" s="246"/>
      <c r="O85" s="246"/>
      <c r="P85" s="246"/>
      <c r="Q85" s="292"/>
    </row>
    <row r="86" spans="2:17" x14ac:dyDescent="0.2">
      <c r="B86" s="306"/>
      <c r="C86" s="260" t="s">
        <v>2350</v>
      </c>
      <c r="D86" s="260" t="s">
        <v>2189</v>
      </c>
      <c r="E86" s="260" t="s">
        <v>836</v>
      </c>
      <c r="F86" s="260" t="s">
        <v>836</v>
      </c>
      <c r="G86" s="266" t="s">
        <v>836</v>
      </c>
      <c r="H86" s="434">
        <f>$H$12</f>
        <v>0</v>
      </c>
      <c r="I86" s="314"/>
      <c r="J86" s="246"/>
      <c r="K86" s="246"/>
      <c r="L86" s="246"/>
      <c r="M86" s="269"/>
      <c r="N86" s="246"/>
      <c r="O86" s="246"/>
      <c r="P86" s="246"/>
      <c r="Q86" s="292"/>
    </row>
    <row r="87" spans="2:17" x14ac:dyDescent="0.2">
      <c r="B87" s="291"/>
      <c r="C87" s="246"/>
      <c r="D87" s="246"/>
      <c r="E87" s="246"/>
      <c r="F87" s="246"/>
      <c r="G87" s="246"/>
      <c r="H87" s="246"/>
      <c r="I87" s="292"/>
      <c r="J87" s="246"/>
      <c r="K87" s="246"/>
      <c r="L87" s="246"/>
      <c r="M87" s="269"/>
      <c r="N87" s="246"/>
      <c r="O87" s="246"/>
      <c r="P87" s="246"/>
      <c r="Q87" s="292"/>
    </row>
    <row r="88" spans="2:17" x14ac:dyDescent="0.2">
      <c r="B88" s="307" t="s">
        <v>1654</v>
      </c>
      <c r="C88" s="246"/>
      <c r="D88" s="247"/>
      <c r="E88" s="247"/>
      <c r="F88" s="246"/>
      <c r="G88" s="246"/>
      <c r="H88" s="246"/>
      <c r="I88" s="292"/>
      <c r="J88" s="246"/>
      <c r="K88" s="246" t="s">
        <v>2681</v>
      </c>
      <c r="L88" s="246"/>
      <c r="M88" s="269"/>
      <c r="N88" s="246"/>
      <c r="O88" s="246"/>
      <c r="P88" s="246"/>
      <c r="Q88" s="292"/>
    </row>
    <row r="89" spans="2:17" x14ac:dyDescent="0.2">
      <c r="B89" s="293" t="str">
        <f>Eingabe!G214</f>
        <v>Zusatzförderung zur KLIEN - Förderung; Vorraussetzung ist die Auszahlung der KLIEN-Förderung</v>
      </c>
      <c r="C89" s="294"/>
      <c r="D89" s="294"/>
      <c r="E89" s="294"/>
      <c r="F89" s="294"/>
      <c r="G89" s="294"/>
      <c r="H89" s="294"/>
      <c r="I89" s="295"/>
      <c r="J89" s="294"/>
      <c r="K89" s="294"/>
      <c r="L89" s="294"/>
      <c r="M89" s="308"/>
      <c r="N89" s="294"/>
      <c r="O89" s="294"/>
      <c r="P89" s="294"/>
      <c r="Q89" s="295"/>
    </row>
    <row r="90" spans="2:17" ht="5.0999999999999996" customHeight="1" x14ac:dyDescent="0.2">
      <c r="B90" s="201"/>
      <c r="C90" s="201"/>
      <c r="D90" s="201"/>
      <c r="E90" s="201"/>
      <c r="F90" s="201"/>
      <c r="G90" s="201"/>
      <c r="H90" s="201"/>
      <c r="I90" s="201"/>
    </row>
    <row r="91" spans="2:17" x14ac:dyDescent="0.2">
      <c r="B91" s="302" t="s">
        <v>35</v>
      </c>
      <c r="C91" s="303"/>
      <c r="D91" s="303"/>
      <c r="E91" s="303"/>
      <c r="F91" s="303"/>
      <c r="G91" s="304"/>
      <c r="H91" s="304"/>
      <c r="I91" s="311"/>
      <c r="J91" s="457" t="s">
        <v>2662</v>
      </c>
      <c r="K91" s="299"/>
      <c r="L91" s="299"/>
      <c r="M91" s="305"/>
      <c r="N91" s="299"/>
      <c r="O91" s="299"/>
      <c r="P91" s="299"/>
      <c r="Q91" s="296"/>
    </row>
    <row r="92" spans="2:17" x14ac:dyDescent="0.2">
      <c r="B92" s="306"/>
      <c r="C92" s="563" t="s">
        <v>2186</v>
      </c>
      <c r="D92" s="564"/>
      <c r="E92" s="562" t="s">
        <v>835</v>
      </c>
      <c r="F92" s="562"/>
      <c r="G92" s="562" t="s">
        <v>832</v>
      </c>
      <c r="H92" s="562"/>
      <c r="I92" s="292"/>
      <c r="J92" s="309"/>
      <c r="K92" s="246"/>
      <c r="L92" s="246"/>
      <c r="M92" s="269"/>
      <c r="N92" s="246"/>
      <c r="O92" s="246"/>
      <c r="P92" s="246"/>
      <c r="Q92" s="292"/>
    </row>
    <row r="93" spans="2:17" ht="13.5" thickBot="1" x14ac:dyDescent="0.25">
      <c r="B93" s="306"/>
      <c r="C93" s="256" t="s">
        <v>2076</v>
      </c>
      <c r="D93" s="257" t="s">
        <v>2076</v>
      </c>
      <c r="E93" s="264" t="s">
        <v>834</v>
      </c>
      <c r="F93" s="265"/>
      <c r="G93" s="258" t="s">
        <v>834</v>
      </c>
      <c r="H93" s="258" t="s">
        <v>833</v>
      </c>
      <c r="I93" s="312"/>
      <c r="J93" s="246"/>
      <c r="K93" s="246"/>
      <c r="L93" s="246"/>
      <c r="M93" s="268"/>
      <c r="N93" s="246"/>
      <c r="O93" s="246"/>
      <c r="P93" s="246"/>
      <c r="Q93" s="292"/>
    </row>
    <row r="94" spans="2:17" ht="13.5" thickTop="1" x14ac:dyDescent="0.2">
      <c r="B94" s="306"/>
      <c r="C94" s="272" t="s">
        <v>1852</v>
      </c>
      <c r="D94" s="259" t="s">
        <v>2189</v>
      </c>
      <c r="E94" s="271">
        <v>500</v>
      </c>
      <c r="F94" s="271" t="s">
        <v>2187</v>
      </c>
      <c r="G94" s="273">
        <v>800</v>
      </c>
      <c r="H94" s="270" t="s">
        <v>836</v>
      </c>
      <c r="I94" s="312"/>
      <c r="J94" s="246"/>
      <c r="K94" s="246"/>
      <c r="L94" s="246"/>
      <c r="M94" s="268"/>
      <c r="N94" s="246"/>
      <c r="O94" s="246"/>
      <c r="P94" s="246"/>
      <c r="Q94" s="292"/>
    </row>
    <row r="95" spans="2:17" x14ac:dyDescent="0.2">
      <c r="B95" s="306"/>
      <c r="C95" s="259">
        <v>4</v>
      </c>
      <c r="D95" s="259" t="s">
        <v>2189</v>
      </c>
      <c r="E95" s="271">
        <v>500</v>
      </c>
      <c r="F95" s="271" t="s">
        <v>2187</v>
      </c>
      <c r="G95" s="273">
        <v>800</v>
      </c>
      <c r="H95" s="271" t="s">
        <v>836</v>
      </c>
      <c r="I95" s="312"/>
      <c r="J95" s="246"/>
      <c r="K95" s="246" t="s">
        <v>281</v>
      </c>
      <c r="L95" s="246"/>
      <c r="M95" s="268"/>
      <c r="N95" s="246"/>
      <c r="O95" s="246"/>
      <c r="P95" s="246"/>
      <c r="Q95" s="292"/>
    </row>
    <row r="96" spans="2:17" x14ac:dyDescent="0.2">
      <c r="B96" s="306"/>
      <c r="C96" s="259">
        <v>5</v>
      </c>
      <c r="D96" s="259" t="s">
        <v>2189</v>
      </c>
      <c r="E96" s="260">
        <v>500</v>
      </c>
      <c r="F96" s="271" t="s">
        <v>2187</v>
      </c>
      <c r="G96" s="273">
        <v>800</v>
      </c>
      <c r="H96" s="260" t="s">
        <v>836</v>
      </c>
      <c r="I96" s="313"/>
      <c r="J96" s="310"/>
      <c r="K96" s="570" t="s">
        <v>2661</v>
      </c>
      <c r="L96" s="571"/>
      <c r="M96" s="571"/>
      <c r="N96" s="571"/>
      <c r="O96" s="571"/>
      <c r="P96" s="559"/>
      <c r="Q96" s="292"/>
    </row>
    <row r="97" spans="2:17" x14ac:dyDescent="0.2">
      <c r="B97" s="306"/>
      <c r="C97" s="260" t="s">
        <v>2349</v>
      </c>
      <c r="D97" s="260" t="s">
        <v>2189</v>
      </c>
      <c r="E97" s="260" t="s">
        <v>836</v>
      </c>
      <c r="F97" s="260" t="s">
        <v>836</v>
      </c>
      <c r="G97" s="266" t="s">
        <v>836</v>
      </c>
      <c r="H97" s="434">
        <f>$H$11</f>
        <v>0</v>
      </c>
      <c r="I97" s="314"/>
      <c r="J97" s="246"/>
      <c r="K97" s="246"/>
      <c r="L97" s="246"/>
      <c r="M97" s="269"/>
      <c r="N97" s="246"/>
      <c r="O97" s="246"/>
      <c r="P97" s="246"/>
      <c r="Q97" s="292"/>
    </row>
    <row r="98" spans="2:17" x14ac:dyDescent="0.2">
      <c r="B98" s="306"/>
      <c r="C98" s="260" t="s">
        <v>2350</v>
      </c>
      <c r="D98" s="260" t="s">
        <v>2189</v>
      </c>
      <c r="E98" s="260" t="s">
        <v>836</v>
      </c>
      <c r="F98" s="260" t="s">
        <v>836</v>
      </c>
      <c r="G98" s="266" t="s">
        <v>836</v>
      </c>
      <c r="H98" s="434">
        <f>$H$12</f>
        <v>0</v>
      </c>
      <c r="I98" s="314"/>
      <c r="J98" s="246"/>
      <c r="K98" s="246"/>
      <c r="L98" s="246"/>
      <c r="M98" s="269"/>
      <c r="N98" s="246"/>
      <c r="O98" s="246"/>
      <c r="P98" s="246"/>
      <c r="Q98" s="292"/>
    </row>
    <row r="99" spans="2:17" x14ac:dyDescent="0.2">
      <c r="B99" s="291"/>
      <c r="C99" s="246"/>
      <c r="D99" s="246"/>
      <c r="E99" s="246"/>
      <c r="F99" s="246"/>
      <c r="G99" s="246"/>
      <c r="H99" s="246"/>
      <c r="I99" s="292"/>
      <c r="J99" s="246"/>
      <c r="K99" s="246"/>
      <c r="L99" s="246"/>
      <c r="M99" s="269"/>
      <c r="N99" s="246"/>
      <c r="O99" s="246"/>
      <c r="P99" s="246"/>
      <c r="Q99" s="292"/>
    </row>
    <row r="100" spans="2:17" x14ac:dyDescent="0.2">
      <c r="B100" s="307" t="s">
        <v>1654</v>
      </c>
      <c r="C100" s="246"/>
      <c r="D100" s="247"/>
      <c r="E100" s="247"/>
      <c r="F100" s="246"/>
      <c r="G100" s="246"/>
      <c r="H100" s="246"/>
      <c r="I100" s="292"/>
      <c r="J100" s="246"/>
      <c r="K100" s="246"/>
      <c r="L100" s="246"/>
      <c r="M100" s="269"/>
      <c r="N100" s="246"/>
      <c r="O100" s="246"/>
      <c r="P100" s="246"/>
      <c r="Q100" s="292"/>
    </row>
    <row r="101" spans="2:17" x14ac:dyDescent="0.2">
      <c r="B101" s="293" t="s">
        <v>2633</v>
      </c>
      <c r="C101" s="294"/>
      <c r="D101" s="294"/>
      <c r="E101" s="294"/>
      <c r="F101" s="294"/>
      <c r="G101" s="294"/>
      <c r="H101" s="294"/>
      <c r="I101" s="295"/>
      <c r="J101" s="294"/>
      <c r="K101" s="294"/>
      <c r="L101" s="294"/>
      <c r="M101" s="308"/>
      <c r="N101" s="294"/>
      <c r="O101" s="294"/>
      <c r="P101" s="294"/>
      <c r="Q101" s="295"/>
    </row>
    <row r="102" spans="2:17" ht="5.0999999999999996" customHeight="1" x14ac:dyDescent="0.2"/>
    <row r="103" spans="2:17" x14ac:dyDescent="0.2">
      <c r="B103" s="302" t="s">
        <v>2195</v>
      </c>
      <c r="C103" s="303"/>
      <c r="D103" s="303"/>
      <c r="E103" s="303"/>
      <c r="F103" s="303"/>
      <c r="G103" s="304"/>
      <c r="H103" s="304"/>
      <c r="I103" s="311"/>
      <c r="J103" s="457" t="s">
        <v>2674</v>
      </c>
      <c r="K103" s="299"/>
      <c r="L103" s="299"/>
      <c r="M103" s="305"/>
      <c r="N103" s="299"/>
      <c r="O103" s="299"/>
      <c r="P103" s="299"/>
      <c r="Q103" s="296"/>
    </row>
    <row r="104" spans="2:17" x14ac:dyDescent="0.2">
      <c r="B104" s="306"/>
      <c r="C104" s="563" t="s">
        <v>2186</v>
      </c>
      <c r="D104" s="564"/>
      <c r="E104" s="562" t="s">
        <v>835</v>
      </c>
      <c r="F104" s="562"/>
      <c r="G104" s="562" t="s">
        <v>832</v>
      </c>
      <c r="H104" s="562"/>
      <c r="I104" s="292"/>
      <c r="J104" s="309"/>
      <c r="K104" s="246"/>
      <c r="L104" s="246"/>
      <c r="M104" s="269"/>
      <c r="N104" s="246"/>
      <c r="O104" s="246"/>
      <c r="P104" s="246"/>
      <c r="Q104" s="292"/>
    </row>
    <row r="105" spans="2:17" ht="13.5" thickBot="1" x14ac:dyDescent="0.25">
      <c r="B105" s="306"/>
      <c r="C105" s="256" t="s">
        <v>2076</v>
      </c>
      <c r="D105" s="257" t="s">
        <v>2076</v>
      </c>
      <c r="E105" s="264" t="s">
        <v>834</v>
      </c>
      <c r="F105" s="265"/>
      <c r="G105" s="258" t="s">
        <v>834</v>
      </c>
      <c r="H105" s="258" t="s">
        <v>833</v>
      </c>
      <c r="I105" s="312"/>
      <c r="J105" s="246"/>
      <c r="K105" s="246"/>
      <c r="L105" s="246"/>
      <c r="M105" s="268"/>
      <c r="N105" s="246"/>
      <c r="O105" s="246"/>
      <c r="P105" s="246"/>
      <c r="Q105" s="292"/>
    </row>
    <row r="106" spans="2:17" ht="13.5" thickTop="1" x14ac:dyDescent="0.2">
      <c r="B106" s="306"/>
      <c r="C106" s="272" t="s">
        <v>1852</v>
      </c>
      <c r="D106" s="259" t="s">
        <v>2189</v>
      </c>
      <c r="E106" s="271">
        <v>1000</v>
      </c>
      <c r="F106" s="274" t="s">
        <v>2187</v>
      </c>
      <c r="G106" s="273">
        <v>800</v>
      </c>
      <c r="H106" s="270" t="s">
        <v>836</v>
      </c>
      <c r="I106" s="312"/>
      <c r="J106" s="246"/>
      <c r="K106" s="246"/>
      <c r="L106" s="246"/>
      <c r="M106" s="268"/>
      <c r="N106" s="246"/>
      <c r="O106" s="246"/>
      <c r="P106" s="246"/>
      <c r="Q106" s="292"/>
    </row>
    <row r="107" spans="2:17" x14ac:dyDescent="0.2">
      <c r="B107" s="306"/>
      <c r="C107" s="259">
        <v>4</v>
      </c>
      <c r="D107" s="259" t="s">
        <v>2189</v>
      </c>
      <c r="E107" s="271">
        <v>1000</v>
      </c>
      <c r="F107" s="271" t="s">
        <v>2187</v>
      </c>
      <c r="G107" s="273">
        <v>800</v>
      </c>
      <c r="H107" s="271" t="s">
        <v>836</v>
      </c>
      <c r="I107" s="312"/>
      <c r="J107" s="246"/>
      <c r="K107" s="246" t="s">
        <v>281</v>
      </c>
      <c r="L107" s="246"/>
      <c r="M107" s="268"/>
      <c r="N107" s="246"/>
      <c r="O107" s="246"/>
      <c r="P107" s="246"/>
      <c r="Q107" s="292"/>
    </row>
    <row r="108" spans="2:17" x14ac:dyDescent="0.2">
      <c r="B108" s="306"/>
      <c r="C108" s="259">
        <v>5</v>
      </c>
      <c r="D108" s="259" t="s">
        <v>2189</v>
      </c>
      <c r="E108" s="260">
        <v>1000</v>
      </c>
      <c r="F108" s="260" t="s">
        <v>2187</v>
      </c>
      <c r="G108" s="273">
        <v>800</v>
      </c>
      <c r="H108" s="260" t="s">
        <v>836</v>
      </c>
      <c r="I108" s="313"/>
      <c r="J108" s="310"/>
      <c r="K108" s="570" t="s">
        <v>2648</v>
      </c>
      <c r="L108" s="571"/>
      <c r="M108" s="571"/>
      <c r="N108" s="571"/>
      <c r="O108" s="571"/>
      <c r="P108" s="559"/>
      <c r="Q108" s="292"/>
    </row>
    <row r="109" spans="2:17" x14ac:dyDescent="0.2">
      <c r="B109" s="306"/>
      <c r="C109" s="260" t="s">
        <v>2349</v>
      </c>
      <c r="D109" s="260" t="s">
        <v>2189</v>
      </c>
      <c r="E109" s="260">
        <v>1000</v>
      </c>
      <c r="F109" s="260" t="s">
        <v>2187</v>
      </c>
      <c r="G109" s="266" t="s">
        <v>836</v>
      </c>
      <c r="H109" s="434">
        <f>$H$11</f>
        <v>0</v>
      </c>
      <c r="I109" s="314"/>
      <c r="J109" s="246"/>
      <c r="K109" s="246"/>
      <c r="L109" s="246"/>
      <c r="M109" s="269"/>
      <c r="N109" s="246"/>
      <c r="O109" s="246"/>
      <c r="P109" s="246"/>
      <c r="Q109" s="292"/>
    </row>
    <row r="110" spans="2:17" x14ac:dyDescent="0.2">
      <c r="B110" s="306"/>
      <c r="C110" s="260" t="s">
        <v>2350</v>
      </c>
      <c r="D110" s="260" t="s">
        <v>2189</v>
      </c>
      <c r="E110" s="260">
        <v>1000</v>
      </c>
      <c r="F110" s="260" t="s">
        <v>2187</v>
      </c>
      <c r="G110" s="266" t="s">
        <v>836</v>
      </c>
      <c r="H110" s="434">
        <f>$H$12</f>
        <v>0</v>
      </c>
      <c r="I110" s="314"/>
      <c r="J110" s="246"/>
      <c r="K110" s="246"/>
      <c r="L110" s="246"/>
      <c r="M110" s="269"/>
      <c r="N110" s="246"/>
      <c r="O110" s="246"/>
      <c r="P110" s="246"/>
      <c r="Q110" s="292"/>
    </row>
    <row r="111" spans="2:17" x14ac:dyDescent="0.2">
      <c r="B111" s="291"/>
      <c r="C111" s="246"/>
      <c r="D111" s="246"/>
      <c r="E111" s="246"/>
      <c r="F111" s="246"/>
      <c r="G111" s="246"/>
      <c r="H111" s="246"/>
      <c r="I111" s="292"/>
      <c r="J111" s="246"/>
      <c r="K111" s="246"/>
      <c r="L111" s="246"/>
      <c r="M111" s="269"/>
      <c r="N111" s="246"/>
      <c r="O111" s="246"/>
      <c r="P111" s="246"/>
      <c r="Q111" s="292"/>
    </row>
    <row r="112" spans="2:17" x14ac:dyDescent="0.2">
      <c r="B112" s="307" t="s">
        <v>1654</v>
      </c>
      <c r="C112" s="246"/>
      <c r="D112" s="247"/>
      <c r="E112" s="247"/>
      <c r="F112" s="246"/>
      <c r="G112" s="246"/>
      <c r="H112" s="246"/>
      <c r="I112" s="292"/>
      <c r="J112" s="246"/>
      <c r="K112" s="246"/>
      <c r="L112" s="246"/>
      <c r="M112" s="269"/>
      <c r="N112" s="246"/>
      <c r="O112" s="246"/>
      <c r="P112" s="246"/>
      <c r="Q112" s="292"/>
    </row>
    <row r="113" spans="2:17" x14ac:dyDescent="0.2">
      <c r="B113" s="293" t="str">
        <f>Eingabe!G216</f>
        <v>Maximal 40% der Investkosten werden gefördert! Kombination mit Bundesförd. bis 1300€/kWp möglich!</v>
      </c>
      <c r="C113" s="294"/>
      <c r="D113" s="294"/>
      <c r="E113" s="294"/>
      <c r="F113" s="294"/>
      <c r="G113" s="294"/>
      <c r="H113" s="294"/>
      <c r="I113" s="295"/>
      <c r="J113" s="294"/>
      <c r="K113" s="294"/>
      <c r="L113" s="294"/>
      <c r="M113" s="308"/>
      <c r="N113" s="294"/>
      <c r="O113" s="294"/>
      <c r="P113" s="294"/>
      <c r="Q113" s="295"/>
    </row>
    <row r="117" spans="2:17" x14ac:dyDescent="0.2">
      <c r="K117" s="393"/>
    </row>
  </sheetData>
  <sheetProtection password="CC61" sheet="1" selectLockedCells="1"/>
  <mergeCells count="39">
    <mergeCell ref="K58:P58"/>
    <mergeCell ref="K34:P34"/>
    <mergeCell ref="K46:P46"/>
    <mergeCell ref="U36:W36"/>
    <mergeCell ref="C92:D92"/>
    <mergeCell ref="E92:F92"/>
    <mergeCell ref="G92:H92"/>
    <mergeCell ref="C80:D80"/>
    <mergeCell ref="E80:F80"/>
    <mergeCell ref="G80:H80"/>
    <mergeCell ref="K108:P108"/>
    <mergeCell ref="K84:P84"/>
    <mergeCell ref="K70:P70"/>
    <mergeCell ref="K96:P96"/>
    <mergeCell ref="C68:D68"/>
    <mergeCell ref="E68:F68"/>
    <mergeCell ref="G68:H68"/>
    <mergeCell ref="C104:D104"/>
    <mergeCell ref="E104:F104"/>
    <mergeCell ref="G104:H104"/>
    <mergeCell ref="C54:D54"/>
    <mergeCell ref="E54:F54"/>
    <mergeCell ref="G54:H54"/>
    <mergeCell ref="T5:AA5"/>
    <mergeCell ref="U46:AB46"/>
    <mergeCell ref="K10:P10"/>
    <mergeCell ref="C6:D6"/>
    <mergeCell ref="E6:F6"/>
    <mergeCell ref="K22:P22"/>
    <mergeCell ref="E42:F42"/>
    <mergeCell ref="G6:H6"/>
    <mergeCell ref="C18:D18"/>
    <mergeCell ref="E18:F18"/>
    <mergeCell ref="G18:H18"/>
    <mergeCell ref="C42:D42"/>
    <mergeCell ref="C30:D30"/>
    <mergeCell ref="E30:F30"/>
    <mergeCell ref="G42:H42"/>
    <mergeCell ref="G30:H30"/>
  </mergeCells>
  <phoneticPr fontId="2" type="noConversion"/>
  <hyperlinks>
    <hyperlink ref="K96" r:id="rId1"/>
    <hyperlink ref="K108" r:id="rId2"/>
    <hyperlink ref="K84" r:id="rId3"/>
    <hyperlink ref="K70" r:id="rId4"/>
    <hyperlink ref="K58" r:id="rId5"/>
    <hyperlink ref="K34" r:id="rId6"/>
    <hyperlink ref="K46" r:id="rId7"/>
    <hyperlink ref="K10" r:id="rId8"/>
    <hyperlink ref="K22" r:id="rId9"/>
    <hyperlink ref="U46" r:id="rId10"/>
    <hyperlink ref="U36" r:id="rId11"/>
  </hyperlinks>
  <pageMargins left="0.78740157480314965" right="0.78740157480314965" top="0.59055118110236227" bottom="0.59055118110236227" header="0.35433070866141736" footer="0.51181102362204722"/>
  <pageSetup paperSize="9" scale="64" orientation="landscape" r:id="rId12"/>
  <headerFooter alignWithMargins="0">
    <oddFooter>&amp;C&amp;"Arial,Fett"&amp;12Seite &amp;P von &amp;N</oddFooter>
  </headerFooter>
  <rowBreaks count="1" manualBreakCount="1">
    <brk id="63" max="31" man="1"/>
  </rowBreaks>
  <colBreaks count="1" manualBreakCount="1">
    <brk id="18" max="112" man="1"/>
  </colBreaks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 enableFormatConditionsCalculation="0">
    <tabColor indexed="22"/>
  </sheetPr>
  <dimension ref="A1:M54"/>
  <sheetViews>
    <sheetView zoomScale="75" zoomScaleNormal="75" workbookViewId="0">
      <selection activeCell="N10" sqref="N10"/>
    </sheetView>
  </sheetViews>
  <sheetFormatPr baseColWidth="10" defaultRowHeight="12.75" x14ac:dyDescent="0.2"/>
  <cols>
    <col min="1" max="1" width="24" style="1" bestFit="1" customWidth="1"/>
    <col min="2" max="3" width="6.28515625" style="2" bestFit="1" customWidth="1"/>
    <col min="4" max="4" width="23.140625" style="1" customWidth="1"/>
    <col min="5" max="5" width="23.42578125" style="1" bestFit="1" customWidth="1"/>
    <col min="6" max="6" width="28" style="1" bestFit="1" customWidth="1"/>
    <col min="7" max="7" width="12.5703125" style="1" bestFit="1" customWidth="1"/>
    <col min="8" max="8" width="12.85546875" style="1" bestFit="1" customWidth="1"/>
    <col min="9" max="9" width="29.140625" style="1" customWidth="1"/>
    <col min="10" max="10" width="11.42578125" style="1"/>
    <col min="11" max="11" width="13" style="1" customWidth="1"/>
    <col min="12" max="12" width="8.85546875" style="1" customWidth="1"/>
    <col min="13" max="13" width="9.85546875" style="1" customWidth="1"/>
    <col min="14" max="16384" width="11.42578125" style="1"/>
  </cols>
  <sheetData>
    <row r="1" spans="1:13" x14ac:dyDescent="0.2">
      <c r="A1" s="463" t="s">
        <v>102</v>
      </c>
      <c r="B1" s="464" t="s">
        <v>103</v>
      </c>
      <c r="C1" s="464" t="s">
        <v>104</v>
      </c>
      <c r="D1" s="464" t="s">
        <v>105</v>
      </c>
      <c r="E1" s="464" t="s">
        <v>106</v>
      </c>
      <c r="F1" s="464" t="s">
        <v>107</v>
      </c>
      <c r="G1" s="464" t="s">
        <v>108</v>
      </c>
      <c r="H1" s="464" t="s">
        <v>109</v>
      </c>
      <c r="I1" s="465" t="s">
        <v>110</v>
      </c>
    </row>
    <row r="2" spans="1:13" ht="13.5" thickBot="1" x14ac:dyDescent="0.25">
      <c r="A2" s="466"/>
      <c r="B2" s="467"/>
      <c r="C2" s="467"/>
      <c r="D2" s="467"/>
      <c r="E2" s="467" t="s">
        <v>111</v>
      </c>
      <c r="F2" s="467" t="s">
        <v>112</v>
      </c>
      <c r="G2" s="467" t="s">
        <v>113</v>
      </c>
      <c r="H2" s="467" t="s">
        <v>113</v>
      </c>
      <c r="I2" s="468"/>
      <c r="J2" s="241"/>
    </row>
    <row r="3" spans="1:13" x14ac:dyDescent="0.2">
      <c r="A3" s="162" t="s">
        <v>114</v>
      </c>
      <c r="B3" s="163">
        <v>8911</v>
      </c>
      <c r="C3" s="163" t="s">
        <v>115</v>
      </c>
      <c r="D3" s="163">
        <f t="shared" ref="D3:D34" si="0">IF(B3&gt;$L$3,B3-$L$3,$L$3-B3)</f>
        <v>7761</v>
      </c>
      <c r="E3" s="164">
        <v>1028.32</v>
      </c>
      <c r="F3" s="163" t="s">
        <v>116</v>
      </c>
      <c r="G3" s="163" t="s">
        <v>117</v>
      </c>
      <c r="H3" s="163" t="s">
        <v>118</v>
      </c>
      <c r="I3" s="165">
        <f t="shared" ref="I3:I34" si="1">IF($L$4=D3,E3,0)</f>
        <v>0</v>
      </c>
      <c r="J3" s="241">
        <f>IF(I3=0,0,1)</f>
        <v>0</v>
      </c>
      <c r="K3" s="166" t="s">
        <v>97</v>
      </c>
      <c r="L3" s="167">
        <f>Eingabe!G12</f>
        <v>1150</v>
      </c>
      <c r="M3" s="168"/>
    </row>
    <row r="4" spans="1:13" x14ac:dyDescent="0.2">
      <c r="A4" s="169" t="s">
        <v>120</v>
      </c>
      <c r="B4" s="170">
        <v>3300</v>
      </c>
      <c r="C4" s="170" t="s">
        <v>115</v>
      </c>
      <c r="D4" s="170">
        <f t="shared" si="0"/>
        <v>2150</v>
      </c>
      <c r="E4" s="171">
        <v>1069.0999999999999</v>
      </c>
      <c r="F4" s="170" t="s">
        <v>121</v>
      </c>
      <c r="G4" s="170" t="s">
        <v>122</v>
      </c>
      <c r="H4" s="170" t="s">
        <v>123</v>
      </c>
      <c r="I4" s="172">
        <f t="shared" si="1"/>
        <v>0</v>
      </c>
      <c r="J4" s="241">
        <f t="shared" ref="J4:J53" si="2">IF(I4=0,0,1)</f>
        <v>0</v>
      </c>
      <c r="K4" s="173" t="s">
        <v>119</v>
      </c>
      <c r="L4" s="174">
        <f>MIN(D3:D53)</f>
        <v>40</v>
      </c>
      <c r="M4" s="175"/>
    </row>
    <row r="5" spans="1:13" ht="13.5" thickBot="1" x14ac:dyDescent="0.25">
      <c r="A5" s="169" t="s">
        <v>125</v>
      </c>
      <c r="B5" s="170">
        <v>9543</v>
      </c>
      <c r="C5" s="170" t="s">
        <v>115</v>
      </c>
      <c r="D5" s="170">
        <f t="shared" si="0"/>
        <v>8393</v>
      </c>
      <c r="E5" s="171">
        <v>1144.54</v>
      </c>
      <c r="F5" s="170" t="s">
        <v>126</v>
      </c>
      <c r="G5" s="170" t="s">
        <v>127</v>
      </c>
      <c r="H5" s="170" t="s">
        <v>128</v>
      </c>
      <c r="I5" s="172">
        <f t="shared" si="1"/>
        <v>0</v>
      </c>
      <c r="J5" s="241">
        <f t="shared" si="2"/>
        <v>0</v>
      </c>
      <c r="K5" s="176" t="s">
        <v>124</v>
      </c>
      <c r="L5" s="177">
        <f>ROUNDDOWN(K54,-0.5)</f>
        <v>1084</v>
      </c>
      <c r="M5" s="178" t="s">
        <v>98</v>
      </c>
    </row>
    <row r="6" spans="1:13" x14ac:dyDescent="0.2">
      <c r="A6" s="169" t="s">
        <v>129</v>
      </c>
      <c r="B6" s="170">
        <v>8344</v>
      </c>
      <c r="C6" s="170" t="s">
        <v>115</v>
      </c>
      <c r="D6" s="170">
        <f t="shared" si="0"/>
        <v>7194</v>
      </c>
      <c r="E6" s="171">
        <v>1153.19</v>
      </c>
      <c r="F6" s="170" t="s">
        <v>130</v>
      </c>
      <c r="G6" s="170" t="s">
        <v>131</v>
      </c>
      <c r="H6" s="170" t="s">
        <v>132</v>
      </c>
      <c r="I6" s="172">
        <f t="shared" si="1"/>
        <v>0</v>
      </c>
      <c r="J6" s="241">
        <f t="shared" si="2"/>
        <v>0</v>
      </c>
    </row>
    <row r="7" spans="1:13" x14ac:dyDescent="0.2">
      <c r="A7" s="169" t="s">
        <v>133</v>
      </c>
      <c r="B7" s="170">
        <v>4820</v>
      </c>
      <c r="C7" s="170" t="s">
        <v>115</v>
      </c>
      <c r="D7" s="170">
        <f t="shared" si="0"/>
        <v>3670</v>
      </c>
      <c r="E7" s="171">
        <v>1093.31</v>
      </c>
      <c r="F7" s="170" t="s">
        <v>134</v>
      </c>
      <c r="G7" s="170" t="s">
        <v>135</v>
      </c>
      <c r="H7" s="170" t="s">
        <v>136</v>
      </c>
      <c r="I7" s="172">
        <f t="shared" si="1"/>
        <v>0</v>
      </c>
      <c r="J7" s="241">
        <f t="shared" si="2"/>
        <v>0</v>
      </c>
    </row>
    <row r="8" spans="1:13" x14ac:dyDescent="0.2">
      <c r="A8" s="169" t="s">
        <v>137</v>
      </c>
      <c r="B8" s="170">
        <v>6700</v>
      </c>
      <c r="C8" s="170" t="s">
        <v>115</v>
      </c>
      <c r="D8" s="170">
        <f t="shared" si="0"/>
        <v>5550</v>
      </c>
      <c r="E8" s="171">
        <v>1079.79</v>
      </c>
      <c r="F8" s="170" t="s">
        <v>138</v>
      </c>
      <c r="G8" s="170" t="s">
        <v>139</v>
      </c>
      <c r="H8" s="170" t="s">
        <v>140</v>
      </c>
      <c r="I8" s="172">
        <f t="shared" si="1"/>
        <v>0</v>
      </c>
      <c r="J8" s="241">
        <f t="shared" si="2"/>
        <v>0</v>
      </c>
    </row>
    <row r="9" spans="1:13" x14ac:dyDescent="0.2">
      <c r="A9" s="169" t="s">
        <v>141</v>
      </c>
      <c r="B9" s="170">
        <v>8600</v>
      </c>
      <c r="C9" s="170" t="s">
        <v>115</v>
      </c>
      <c r="D9" s="170">
        <f t="shared" si="0"/>
        <v>7450</v>
      </c>
      <c r="E9" s="171">
        <v>1070.77</v>
      </c>
      <c r="F9" s="170" t="s">
        <v>142</v>
      </c>
      <c r="G9" s="170" t="s">
        <v>143</v>
      </c>
      <c r="H9" s="170" t="s">
        <v>144</v>
      </c>
      <c r="I9" s="172">
        <f t="shared" si="1"/>
        <v>0</v>
      </c>
      <c r="J9" s="241">
        <f t="shared" si="2"/>
        <v>0</v>
      </c>
    </row>
    <row r="10" spans="1:13" x14ac:dyDescent="0.2">
      <c r="A10" s="169" t="s">
        <v>145</v>
      </c>
      <c r="B10" s="170">
        <v>8790</v>
      </c>
      <c r="C10" s="170" t="s">
        <v>115</v>
      </c>
      <c r="D10" s="170">
        <f t="shared" si="0"/>
        <v>7640</v>
      </c>
      <c r="E10" s="171">
        <v>1071.43</v>
      </c>
      <c r="F10" s="170" t="s">
        <v>147</v>
      </c>
      <c r="G10" s="170" t="s">
        <v>148</v>
      </c>
      <c r="H10" s="170" t="s">
        <v>149</v>
      </c>
      <c r="I10" s="172">
        <f t="shared" si="1"/>
        <v>0</v>
      </c>
      <c r="J10" s="241">
        <f t="shared" si="2"/>
        <v>0</v>
      </c>
    </row>
    <row r="11" spans="1:13" x14ac:dyDescent="0.2">
      <c r="A11" s="169" t="s">
        <v>150</v>
      </c>
      <c r="B11" s="170">
        <v>7000</v>
      </c>
      <c r="C11" s="170" t="s">
        <v>115</v>
      </c>
      <c r="D11" s="170">
        <f t="shared" si="0"/>
        <v>5850</v>
      </c>
      <c r="E11" s="171">
        <v>1132.17</v>
      </c>
      <c r="F11" s="170" t="s">
        <v>151</v>
      </c>
      <c r="G11" s="170" t="s">
        <v>152</v>
      </c>
      <c r="H11" s="170" t="s">
        <v>153</v>
      </c>
      <c r="I11" s="172">
        <f t="shared" si="1"/>
        <v>0</v>
      </c>
      <c r="J11" s="241">
        <f t="shared" si="2"/>
        <v>0</v>
      </c>
    </row>
    <row r="12" spans="1:13" x14ac:dyDescent="0.2">
      <c r="A12" s="169" t="s">
        <v>154</v>
      </c>
      <c r="B12" s="170">
        <v>6800</v>
      </c>
      <c r="C12" s="170" t="s">
        <v>115</v>
      </c>
      <c r="D12" s="170">
        <f t="shared" si="0"/>
        <v>5650</v>
      </c>
      <c r="E12" s="171">
        <v>1100.3800000000001</v>
      </c>
      <c r="F12" s="170" t="s">
        <v>155</v>
      </c>
      <c r="G12" s="170" t="s">
        <v>156</v>
      </c>
      <c r="H12" s="170" t="s">
        <v>157</v>
      </c>
      <c r="I12" s="172">
        <f t="shared" si="1"/>
        <v>0</v>
      </c>
      <c r="J12" s="241">
        <f t="shared" si="2"/>
        <v>0</v>
      </c>
    </row>
    <row r="13" spans="1:13" x14ac:dyDescent="0.2">
      <c r="A13" s="169" t="s">
        <v>158</v>
      </c>
      <c r="B13" s="170">
        <v>9170</v>
      </c>
      <c r="C13" s="170" t="s">
        <v>115</v>
      </c>
      <c r="D13" s="170">
        <f t="shared" si="0"/>
        <v>8020</v>
      </c>
      <c r="E13" s="171">
        <v>1156.25</v>
      </c>
      <c r="F13" s="170" t="s">
        <v>159</v>
      </c>
      <c r="G13" s="170" t="s">
        <v>160</v>
      </c>
      <c r="H13" s="170" t="s">
        <v>161</v>
      </c>
      <c r="I13" s="172">
        <f t="shared" si="1"/>
        <v>0</v>
      </c>
      <c r="J13" s="241">
        <f t="shared" si="2"/>
        <v>0</v>
      </c>
    </row>
    <row r="14" spans="1:13" x14ac:dyDescent="0.2">
      <c r="A14" s="169" t="s">
        <v>164</v>
      </c>
      <c r="B14" s="170">
        <v>9712</v>
      </c>
      <c r="C14" s="170" t="s">
        <v>115</v>
      </c>
      <c r="D14" s="170">
        <f t="shared" si="0"/>
        <v>8562</v>
      </c>
      <c r="E14" s="171">
        <v>1207.3599999999999</v>
      </c>
      <c r="F14" s="170" t="s">
        <v>165</v>
      </c>
      <c r="G14" s="170" t="s">
        <v>166</v>
      </c>
      <c r="H14" s="170" t="s">
        <v>167</v>
      </c>
      <c r="I14" s="172">
        <f t="shared" si="1"/>
        <v>0</v>
      </c>
      <c r="J14" s="241">
        <f t="shared" si="2"/>
        <v>0</v>
      </c>
    </row>
    <row r="15" spans="1:13" x14ac:dyDescent="0.2">
      <c r="A15" s="169" t="s">
        <v>168</v>
      </c>
      <c r="B15" s="170">
        <v>6787</v>
      </c>
      <c r="C15" s="170" t="s">
        <v>115</v>
      </c>
      <c r="D15" s="170">
        <f t="shared" si="0"/>
        <v>5637</v>
      </c>
      <c r="E15" s="171">
        <v>1174.51</v>
      </c>
      <c r="F15" s="170" t="s">
        <v>169</v>
      </c>
      <c r="G15" s="170" t="s">
        <v>170</v>
      </c>
      <c r="H15" s="170" t="s">
        <v>171</v>
      </c>
      <c r="I15" s="172">
        <f t="shared" si="1"/>
        <v>0</v>
      </c>
      <c r="J15" s="241">
        <f t="shared" si="2"/>
        <v>0</v>
      </c>
    </row>
    <row r="16" spans="1:13" x14ac:dyDescent="0.2">
      <c r="A16" s="169" t="s">
        <v>172</v>
      </c>
      <c r="B16" s="170">
        <v>4810</v>
      </c>
      <c r="C16" s="170" t="s">
        <v>115</v>
      </c>
      <c r="D16" s="170">
        <f t="shared" si="0"/>
        <v>3660</v>
      </c>
      <c r="E16" s="171">
        <v>1088.42</v>
      </c>
      <c r="F16" s="170" t="s">
        <v>173</v>
      </c>
      <c r="G16" s="170" t="s">
        <v>174</v>
      </c>
      <c r="H16" s="170" t="s">
        <v>175</v>
      </c>
      <c r="I16" s="172">
        <f t="shared" si="1"/>
        <v>0</v>
      </c>
      <c r="J16" s="241">
        <f t="shared" si="2"/>
        <v>0</v>
      </c>
    </row>
    <row r="17" spans="1:10" x14ac:dyDescent="0.2">
      <c r="A17" s="169" t="s">
        <v>176</v>
      </c>
      <c r="B17" s="170">
        <v>8010</v>
      </c>
      <c r="C17" s="170" t="s">
        <v>115</v>
      </c>
      <c r="D17" s="170">
        <f t="shared" si="0"/>
        <v>6860</v>
      </c>
      <c r="E17" s="171">
        <v>1126.02</v>
      </c>
      <c r="F17" s="170" t="s">
        <v>177</v>
      </c>
      <c r="G17" s="170" t="s">
        <v>178</v>
      </c>
      <c r="H17" s="170" t="s">
        <v>179</v>
      </c>
      <c r="I17" s="172">
        <f t="shared" si="1"/>
        <v>0</v>
      </c>
      <c r="J17" s="241">
        <f t="shared" si="2"/>
        <v>0</v>
      </c>
    </row>
    <row r="18" spans="1:10" x14ac:dyDescent="0.2">
      <c r="A18" s="169" t="s">
        <v>180</v>
      </c>
      <c r="B18" s="170">
        <v>2352</v>
      </c>
      <c r="C18" s="170" t="s">
        <v>115</v>
      </c>
      <c r="D18" s="170">
        <f t="shared" si="0"/>
        <v>1202</v>
      </c>
      <c r="E18" s="171">
        <v>1125.22</v>
      </c>
      <c r="F18" s="170" t="s">
        <v>181</v>
      </c>
      <c r="G18" s="170" t="s">
        <v>182</v>
      </c>
      <c r="H18" s="170" t="s">
        <v>183</v>
      </c>
      <c r="I18" s="172">
        <f t="shared" si="1"/>
        <v>0</v>
      </c>
      <c r="J18" s="241">
        <f t="shared" si="2"/>
        <v>0</v>
      </c>
    </row>
    <row r="19" spans="1:10" x14ac:dyDescent="0.2">
      <c r="A19" s="169" t="s">
        <v>184</v>
      </c>
      <c r="B19" s="170">
        <v>4830</v>
      </c>
      <c r="C19" s="170" t="s">
        <v>115</v>
      </c>
      <c r="D19" s="170">
        <f t="shared" si="0"/>
        <v>3680</v>
      </c>
      <c r="E19" s="171">
        <v>1054.8</v>
      </c>
      <c r="F19" s="170" t="s">
        <v>185</v>
      </c>
      <c r="G19" s="170" t="s">
        <v>186</v>
      </c>
      <c r="H19" s="170" t="s">
        <v>187</v>
      </c>
      <c r="I19" s="172">
        <f t="shared" si="1"/>
        <v>0</v>
      </c>
      <c r="J19" s="241">
        <f t="shared" si="2"/>
        <v>0</v>
      </c>
    </row>
    <row r="20" spans="1:10" x14ac:dyDescent="0.2">
      <c r="A20" s="169" t="s">
        <v>188</v>
      </c>
      <c r="B20" s="170">
        <v>6460</v>
      </c>
      <c r="C20" s="170" t="s">
        <v>115</v>
      </c>
      <c r="D20" s="170">
        <f t="shared" si="0"/>
        <v>5310</v>
      </c>
      <c r="E20" s="171">
        <v>1069.1099999999999</v>
      </c>
      <c r="F20" s="170" t="s">
        <v>189</v>
      </c>
      <c r="G20" s="170" t="s">
        <v>190</v>
      </c>
      <c r="H20" s="170" t="s">
        <v>157</v>
      </c>
      <c r="I20" s="172">
        <f t="shared" si="1"/>
        <v>0</v>
      </c>
      <c r="J20" s="241">
        <f t="shared" si="2"/>
        <v>0</v>
      </c>
    </row>
    <row r="21" spans="1:10" x14ac:dyDescent="0.2">
      <c r="A21" s="169" t="s">
        <v>191</v>
      </c>
      <c r="B21" s="170">
        <v>6020</v>
      </c>
      <c r="C21" s="170" t="s">
        <v>115</v>
      </c>
      <c r="D21" s="170">
        <f t="shared" si="0"/>
        <v>4870</v>
      </c>
      <c r="E21" s="171">
        <v>1089.72</v>
      </c>
      <c r="F21" s="170" t="s">
        <v>192</v>
      </c>
      <c r="G21" s="170" t="s">
        <v>193</v>
      </c>
      <c r="H21" s="170" t="s">
        <v>194</v>
      </c>
      <c r="I21" s="172">
        <f t="shared" si="1"/>
        <v>0</v>
      </c>
      <c r="J21" s="241">
        <f t="shared" si="2"/>
        <v>0</v>
      </c>
    </row>
    <row r="22" spans="1:10" x14ac:dyDescent="0.2">
      <c r="A22" s="169" t="s">
        <v>195</v>
      </c>
      <c r="B22" s="170">
        <v>6370</v>
      </c>
      <c r="C22" s="170" t="s">
        <v>115</v>
      </c>
      <c r="D22" s="170">
        <f t="shared" si="0"/>
        <v>5220</v>
      </c>
      <c r="E22" s="171">
        <v>1069.8800000000001</v>
      </c>
      <c r="F22" s="170" t="s">
        <v>196</v>
      </c>
      <c r="G22" s="170" t="s">
        <v>197</v>
      </c>
      <c r="H22" s="170" t="s">
        <v>198</v>
      </c>
      <c r="I22" s="172">
        <f t="shared" si="1"/>
        <v>0</v>
      </c>
      <c r="J22" s="241">
        <f t="shared" si="2"/>
        <v>0</v>
      </c>
    </row>
    <row r="23" spans="1:10" x14ac:dyDescent="0.2">
      <c r="A23" s="169" t="s">
        <v>199</v>
      </c>
      <c r="B23" s="170">
        <v>9010</v>
      </c>
      <c r="C23" s="170" t="s">
        <v>115</v>
      </c>
      <c r="D23" s="170">
        <f t="shared" si="0"/>
        <v>7860</v>
      </c>
      <c r="E23" s="171">
        <v>1131</v>
      </c>
      <c r="F23" s="170" t="s">
        <v>200</v>
      </c>
      <c r="G23" s="170" t="s">
        <v>201</v>
      </c>
      <c r="H23" s="170" t="s">
        <v>202</v>
      </c>
      <c r="I23" s="172">
        <f t="shared" si="1"/>
        <v>0</v>
      </c>
      <c r="J23" s="241">
        <f t="shared" si="2"/>
        <v>0</v>
      </c>
    </row>
    <row r="24" spans="1:10" x14ac:dyDescent="0.2">
      <c r="A24" s="169" t="s">
        <v>203</v>
      </c>
      <c r="B24" s="170">
        <v>3500</v>
      </c>
      <c r="C24" s="170" t="s">
        <v>115</v>
      </c>
      <c r="D24" s="170">
        <f t="shared" si="0"/>
        <v>2350</v>
      </c>
      <c r="E24" s="171">
        <v>1071.4000000000001</v>
      </c>
      <c r="F24" s="170" t="s">
        <v>204</v>
      </c>
      <c r="G24" s="170" t="s">
        <v>205</v>
      </c>
      <c r="H24" s="170" t="s">
        <v>140</v>
      </c>
      <c r="I24" s="172">
        <f t="shared" si="1"/>
        <v>0</v>
      </c>
      <c r="J24" s="241">
        <f t="shared" si="2"/>
        <v>0</v>
      </c>
    </row>
    <row r="25" spans="1:10" x14ac:dyDescent="0.2">
      <c r="A25" s="169" t="s">
        <v>206</v>
      </c>
      <c r="B25" s="170">
        <v>4550</v>
      </c>
      <c r="C25" s="170" t="s">
        <v>115</v>
      </c>
      <c r="D25" s="170">
        <f t="shared" si="0"/>
        <v>3400</v>
      </c>
      <c r="E25" s="171">
        <v>1046.5</v>
      </c>
      <c r="F25" s="170" t="s">
        <v>207</v>
      </c>
      <c r="G25" s="170" t="s">
        <v>208</v>
      </c>
      <c r="H25" s="170" t="s">
        <v>209</v>
      </c>
      <c r="I25" s="172">
        <f t="shared" si="1"/>
        <v>0</v>
      </c>
      <c r="J25" s="241">
        <f t="shared" si="2"/>
        <v>0</v>
      </c>
    </row>
    <row r="26" spans="1:10" x14ac:dyDescent="0.2">
      <c r="A26" s="169" t="s">
        <v>210</v>
      </c>
      <c r="B26" s="170">
        <v>8700</v>
      </c>
      <c r="C26" s="170" t="s">
        <v>115</v>
      </c>
      <c r="D26" s="170">
        <f t="shared" si="0"/>
        <v>7550</v>
      </c>
      <c r="E26" s="171">
        <v>1068.49</v>
      </c>
      <c r="F26" s="170" t="s">
        <v>155</v>
      </c>
      <c r="G26" s="170" t="s">
        <v>211</v>
      </c>
      <c r="H26" s="170" t="s">
        <v>212</v>
      </c>
      <c r="I26" s="172">
        <f t="shared" si="1"/>
        <v>0</v>
      </c>
      <c r="J26" s="241">
        <f t="shared" si="2"/>
        <v>0</v>
      </c>
    </row>
    <row r="27" spans="1:10" x14ac:dyDescent="0.2">
      <c r="A27" s="169" t="s">
        <v>213</v>
      </c>
      <c r="B27" s="170">
        <v>9900</v>
      </c>
      <c r="C27" s="170" t="s">
        <v>115</v>
      </c>
      <c r="D27" s="170">
        <f t="shared" si="0"/>
        <v>8750</v>
      </c>
      <c r="E27" s="171">
        <v>1147.74</v>
      </c>
      <c r="F27" s="170" t="s">
        <v>214</v>
      </c>
      <c r="G27" s="170" t="s">
        <v>215</v>
      </c>
      <c r="H27" s="170" t="s">
        <v>216</v>
      </c>
      <c r="I27" s="172">
        <f t="shared" si="1"/>
        <v>0</v>
      </c>
      <c r="J27" s="241">
        <f t="shared" si="2"/>
        <v>0</v>
      </c>
    </row>
    <row r="28" spans="1:10" x14ac:dyDescent="0.2">
      <c r="A28" s="169" t="s">
        <v>217</v>
      </c>
      <c r="B28" s="170">
        <v>3180</v>
      </c>
      <c r="C28" s="170" t="s">
        <v>115</v>
      </c>
      <c r="D28" s="170">
        <f t="shared" si="0"/>
        <v>2030</v>
      </c>
      <c r="E28" s="171">
        <v>1075.26</v>
      </c>
      <c r="F28" s="170" t="s">
        <v>218</v>
      </c>
      <c r="G28" s="170" t="s">
        <v>219</v>
      </c>
      <c r="H28" s="170" t="s">
        <v>220</v>
      </c>
      <c r="I28" s="172">
        <f t="shared" si="1"/>
        <v>0</v>
      </c>
      <c r="J28" s="241">
        <f t="shared" si="2"/>
        <v>0</v>
      </c>
    </row>
    <row r="29" spans="1:10" x14ac:dyDescent="0.2">
      <c r="A29" s="169" t="s">
        <v>221</v>
      </c>
      <c r="B29" s="170">
        <v>9872</v>
      </c>
      <c r="C29" s="170" t="s">
        <v>115</v>
      </c>
      <c r="D29" s="170">
        <f t="shared" si="0"/>
        <v>8722</v>
      </c>
      <c r="E29" s="171">
        <v>1189.53</v>
      </c>
      <c r="F29" s="170" t="s">
        <v>222</v>
      </c>
      <c r="G29" s="170" t="s">
        <v>223</v>
      </c>
      <c r="H29" s="170" t="s">
        <v>224</v>
      </c>
      <c r="I29" s="172">
        <f t="shared" si="1"/>
        <v>0</v>
      </c>
      <c r="J29" s="241">
        <f t="shared" si="2"/>
        <v>0</v>
      </c>
    </row>
    <row r="30" spans="1:10" x14ac:dyDescent="0.2">
      <c r="A30" s="169" t="s">
        <v>225</v>
      </c>
      <c r="B30" s="170">
        <v>5310</v>
      </c>
      <c r="C30" s="170" t="s">
        <v>115</v>
      </c>
      <c r="D30" s="170">
        <f t="shared" si="0"/>
        <v>4160</v>
      </c>
      <c r="E30" s="171">
        <v>1046.56</v>
      </c>
      <c r="F30" s="170" t="s">
        <v>226</v>
      </c>
      <c r="G30" s="170" t="s">
        <v>227</v>
      </c>
      <c r="H30" s="170" t="s">
        <v>228</v>
      </c>
      <c r="I30" s="172">
        <f t="shared" si="1"/>
        <v>0</v>
      </c>
      <c r="J30" s="241">
        <f t="shared" si="2"/>
        <v>0</v>
      </c>
    </row>
    <row r="31" spans="1:10" x14ac:dyDescent="0.2">
      <c r="A31" s="169" t="s">
        <v>229</v>
      </c>
      <c r="B31" s="170">
        <v>2872</v>
      </c>
      <c r="C31" s="170" t="s">
        <v>115</v>
      </c>
      <c r="D31" s="170">
        <f t="shared" si="0"/>
        <v>1722</v>
      </c>
      <c r="E31" s="171">
        <v>1083.3</v>
      </c>
      <c r="F31" s="170" t="s">
        <v>230</v>
      </c>
      <c r="G31" s="170" t="s">
        <v>231</v>
      </c>
      <c r="H31" s="170" t="s">
        <v>232</v>
      </c>
      <c r="I31" s="172">
        <f t="shared" si="1"/>
        <v>0</v>
      </c>
      <c r="J31" s="241">
        <f t="shared" si="2"/>
        <v>0</v>
      </c>
    </row>
    <row r="32" spans="1:10" x14ac:dyDescent="0.2">
      <c r="A32" s="169" t="s">
        <v>233</v>
      </c>
      <c r="B32" s="170">
        <v>6543</v>
      </c>
      <c r="C32" s="170" t="s">
        <v>115</v>
      </c>
      <c r="D32" s="170">
        <f t="shared" si="0"/>
        <v>5393</v>
      </c>
      <c r="E32" s="171">
        <v>1201.4100000000001</v>
      </c>
      <c r="F32" s="170" t="s">
        <v>234</v>
      </c>
      <c r="G32" s="170" t="s">
        <v>235</v>
      </c>
      <c r="H32" s="170" t="s">
        <v>236</v>
      </c>
      <c r="I32" s="172">
        <f t="shared" si="1"/>
        <v>0</v>
      </c>
      <c r="J32" s="241">
        <f t="shared" si="2"/>
        <v>0</v>
      </c>
    </row>
    <row r="33" spans="1:10" x14ac:dyDescent="0.2">
      <c r="A33" s="169" t="s">
        <v>237</v>
      </c>
      <c r="B33" s="170">
        <v>8820</v>
      </c>
      <c r="C33" s="170" t="s">
        <v>115</v>
      </c>
      <c r="D33" s="170">
        <f t="shared" si="0"/>
        <v>7670</v>
      </c>
      <c r="E33" s="171">
        <v>1161.95</v>
      </c>
      <c r="F33" s="170" t="s">
        <v>238</v>
      </c>
      <c r="G33" s="170" t="s">
        <v>239</v>
      </c>
      <c r="H33" s="170" t="s">
        <v>179</v>
      </c>
      <c r="I33" s="172">
        <f t="shared" si="1"/>
        <v>0</v>
      </c>
      <c r="J33" s="241">
        <f t="shared" si="2"/>
        <v>0</v>
      </c>
    </row>
    <row r="34" spans="1:10" x14ac:dyDescent="0.2">
      <c r="A34" s="169" t="s">
        <v>96</v>
      </c>
      <c r="B34" s="170">
        <v>9821</v>
      </c>
      <c r="C34" s="170" t="s">
        <v>115</v>
      </c>
      <c r="D34" s="170">
        <f t="shared" si="0"/>
        <v>8671</v>
      </c>
      <c r="E34" s="171">
        <v>1226.7</v>
      </c>
      <c r="F34" s="170" t="s">
        <v>240</v>
      </c>
      <c r="G34" s="170" t="s">
        <v>241</v>
      </c>
      <c r="H34" s="170" t="s">
        <v>242</v>
      </c>
      <c r="I34" s="172">
        <f t="shared" si="1"/>
        <v>0</v>
      </c>
      <c r="J34" s="241">
        <f t="shared" si="2"/>
        <v>0</v>
      </c>
    </row>
    <row r="35" spans="1:10" x14ac:dyDescent="0.2">
      <c r="A35" s="169" t="s">
        <v>243</v>
      </c>
      <c r="B35" s="170">
        <v>8832</v>
      </c>
      <c r="C35" s="170" t="s">
        <v>115</v>
      </c>
      <c r="D35" s="170">
        <f t="shared" ref="D35:D53" si="3">IF(B35&gt;$L$3,B35-$L$3,$L$3-B35)</f>
        <v>7682</v>
      </c>
      <c r="E35" s="171">
        <v>1107.8499999999999</v>
      </c>
      <c r="F35" s="170" t="s">
        <v>244</v>
      </c>
      <c r="G35" s="170" t="s">
        <v>245</v>
      </c>
      <c r="H35" s="170" t="s">
        <v>246</v>
      </c>
      <c r="I35" s="172">
        <f t="shared" ref="I35:I53" si="4">IF($L$4=D35,E35,0)</f>
        <v>0</v>
      </c>
      <c r="J35" s="241">
        <f t="shared" si="2"/>
        <v>0</v>
      </c>
    </row>
    <row r="36" spans="1:10" x14ac:dyDescent="0.2">
      <c r="A36" s="169" t="s">
        <v>247</v>
      </c>
      <c r="B36" s="170">
        <v>9545</v>
      </c>
      <c r="C36" s="170" t="s">
        <v>115</v>
      </c>
      <c r="D36" s="170">
        <f t="shared" si="3"/>
        <v>8395</v>
      </c>
      <c r="E36" s="171">
        <v>1133.1199999999999</v>
      </c>
      <c r="F36" s="170" t="s">
        <v>248</v>
      </c>
      <c r="G36" s="170" t="s">
        <v>249</v>
      </c>
      <c r="H36" s="170" t="s">
        <v>224</v>
      </c>
      <c r="I36" s="172">
        <f t="shared" si="4"/>
        <v>0</v>
      </c>
      <c r="J36" s="241">
        <f t="shared" si="2"/>
        <v>0</v>
      </c>
    </row>
    <row r="37" spans="1:10" x14ac:dyDescent="0.2">
      <c r="A37" s="169" t="s">
        <v>250</v>
      </c>
      <c r="B37" s="170">
        <v>8972</v>
      </c>
      <c r="C37" s="170" t="s">
        <v>115</v>
      </c>
      <c r="D37" s="170">
        <f t="shared" si="3"/>
        <v>7822</v>
      </c>
      <c r="E37" s="171">
        <v>1129.03</v>
      </c>
      <c r="F37" s="170" t="s">
        <v>251</v>
      </c>
      <c r="G37" s="170" t="s">
        <v>252</v>
      </c>
      <c r="H37" s="170" t="s">
        <v>253</v>
      </c>
      <c r="I37" s="172">
        <f t="shared" si="4"/>
        <v>0</v>
      </c>
      <c r="J37" s="241">
        <f t="shared" si="2"/>
        <v>0</v>
      </c>
    </row>
    <row r="38" spans="1:10" x14ac:dyDescent="0.2">
      <c r="A38" s="169" t="s">
        <v>254</v>
      </c>
      <c r="B38" s="170">
        <v>5661</v>
      </c>
      <c r="C38" s="170" t="s">
        <v>115</v>
      </c>
      <c r="D38" s="170">
        <f t="shared" si="3"/>
        <v>4511</v>
      </c>
      <c r="E38" s="171">
        <v>1124.1500000000001</v>
      </c>
      <c r="F38" s="170" t="s">
        <v>255</v>
      </c>
      <c r="G38" s="170" t="s">
        <v>256</v>
      </c>
      <c r="H38" s="170" t="s">
        <v>157</v>
      </c>
      <c r="I38" s="172">
        <f t="shared" si="4"/>
        <v>0</v>
      </c>
      <c r="J38" s="241">
        <f t="shared" si="2"/>
        <v>0</v>
      </c>
    </row>
    <row r="39" spans="1:10" x14ac:dyDescent="0.2">
      <c r="A39" s="169" t="s">
        <v>257</v>
      </c>
      <c r="B39" s="170">
        <v>4981</v>
      </c>
      <c r="C39" s="170" t="s">
        <v>115</v>
      </c>
      <c r="D39" s="170">
        <f t="shared" si="3"/>
        <v>3831</v>
      </c>
      <c r="E39" s="171">
        <v>1037.3699999999999</v>
      </c>
      <c r="F39" s="170" t="s">
        <v>258</v>
      </c>
      <c r="G39" s="170" t="s">
        <v>259</v>
      </c>
      <c r="H39" s="170" t="s">
        <v>183</v>
      </c>
      <c r="I39" s="172">
        <f t="shared" si="4"/>
        <v>0</v>
      </c>
      <c r="J39" s="241">
        <f t="shared" si="2"/>
        <v>0</v>
      </c>
    </row>
    <row r="40" spans="1:10" x14ac:dyDescent="0.2">
      <c r="A40" s="169" t="s">
        <v>260</v>
      </c>
      <c r="B40" s="170">
        <v>4462</v>
      </c>
      <c r="C40" s="170" t="s">
        <v>115</v>
      </c>
      <c r="D40" s="170">
        <f t="shared" si="3"/>
        <v>3312</v>
      </c>
      <c r="E40" s="171">
        <v>1068.82</v>
      </c>
      <c r="F40" s="170" t="s">
        <v>261</v>
      </c>
      <c r="G40" s="170" t="s">
        <v>117</v>
      </c>
      <c r="H40" s="170" t="s">
        <v>262</v>
      </c>
      <c r="I40" s="172">
        <f t="shared" si="4"/>
        <v>0</v>
      </c>
      <c r="J40" s="241">
        <f t="shared" si="2"/>
        <v>0</v>
      </c>
    </row>
    <row r="41" spans="1:10" x14ac:dyDescent="0.2">
      <c r="A41" s="169" t="s">
        <v>263</v>
      </c>
      <c r="B41" s="170">
        <v>5020</v>
      </c>
      <c r="C41" s="170" t="s">
        <v>115</v>
      </c>
      <c r="D41" s="170">
        <f t="shared" si="3"/>
        <v>3870</v>
      </c>
      <c r="E41" s="171">
        <v>1113.6099999999999</v>
      </c>
      <c r="F41" s="170" t="s">
        <v>264</v>
      </c>
      <c r="G41" s="170" t="s">
        <v>227</v>
      </c>
      <c r="H41" s="170" t="s">
        <v>265</v>
      </c>
      <c r="I41" s="172">
        <f t="shared" si="4"/>
        <v>0</v>
      </c>
      <c r="J41" s="241">
        <f t="shared" si="2"/>
        <v>0</v>
      </c>
    </row>
    <row r="42" spans="1:10" x14ac:dyDescent="0.2">
      <c r="A42" s="169" t="s">
        <v>266</v>
      </c>
      <c r="B42" s="170">
        <v>9654</v>
      </c>
      <c r="C42" s="170" t="s">
        <v>115</v>
      </c>
      <c r="D42" s="170">
        <f t="shared" si="3"/>
        <v>8504</v>
      </c>
      <c r="E42" s="171">
        <v>1217.1300000000001</v>
      </c>
      <c r="F42" s="170" t="s">
        <v>267</v>
      </c>
      <c r="G42" s="170" t="s">
        <v>268</v>
      </c>
      <c r="H42" s="170" t="s">
        <v>167</v>
      </c>
      <c r="I42" s="172">
        <f t="shared" si="4"/>
        <v>0</v>
      </c>
      <c r="J42" s="241">
        <f t="shared" si="2"/>
        <v>0</v>
      </c>
    </row>
    <row r="43" spans="1:10" x14ac:dyDescent="0.2">
      <c r="A43" s="169" t="s">
        <v>269</v>
      </c>
      <c r="B43" s="170">
        <v>5582</v>
      </c>
      <c r="C43" s="170" t="s">
        <v>115</v>
      </c>
      <c r="D43" s="170">
        <f t="shared" si="3"/>
        <v>4432</v>
      </c>
      <c r="E43" s="171">
        <v>1194.76</v>
      </c>
      <c r="F43" s="170" t="s">
        <v>270</v>
      </c>
      <c r="G43" s="170" t="s">
        <v>271</v>
      </c>
      <c r="H43" s="170" t="s">
        <v>272</v>
      </c>
      <c r="I43" s="172">
        <f t="shared" si="4"/>
        <v>0</v>
      </c>
      <c r="J43" s="241">
        <f t="shared" si="2"/>
        <v>0</v>
      </c>
    </row>
    <row r="44" spans="1:10" x14ac:dyDescent="0.2">
      <c r="A44" s="169" t="s">
        <v>273</v>
      </c>
      <c r="B44" s="170">
        <v>3100</v>
      </c>
      <c r="C44" s="170" t="s">
        <v>115</v>
      </c>
      <c r="D44" s="170">
        <f t="shared" si="3"/>
        <v>1950</v>
      </c>
      <c r="E44" s="171">
        <v>1031.18</v>
      </c>
      <c r="F44" s="170" t="s">
        <v>274</v>
      </c>
      <c r="G44" s="170" t="s">
        <v>275</v>
      </c>
      <c r="H44" s="170" t="s">
        <v>276</v>
      </c>
      <c r="I44" s="172">
        <f t="shared" si="4"/>
        <v>0</v>
      </c>
      <c r="J44" s="241">
        <f t="shared" si="2"/>
        <v>0</v>
      </c>
    </row>
    <row r="45" spans="1:10" x14ac:dyDescent="0.2">
      <c r="A45" s="169" t="s">
        <v>277</v>
      </c>
      <c r="B45" s="170">
        <v>9220</v>
      </c>
      <c r="C45" s="170" t="s">
        <v>115</v>
      </c>
      <c r="D45" s="170">
        <f t="shared" si="3"/>
        <v>8070</v>
      </c>
      <c r="E45" s="171">
        <v>1189.4000000000001</v>
      </c>
      <c r="F45" s="170" t="s">
        <v>278</v>
      </c>
      <c r="G45" s="170" t="s">
        <v>279</v>
      </c>
      <c r="H45" s="170" t="s">
        <v>202</v>
      </c>
      <c r="I45" s="172">
        <f t="shared" si="4"/>
        <v>0</v>
      </c>
      <c r="J45" s="241">
        <f t="shared" si="2"/>
        <v>0</v>
      </c>
    </row>
    <row r="46" spans="1:10" x14ac:dyDescent="0.2">
      <c r="A46" s="169" t="s">
        <v>280</v>
      </c>
      <c r="B46" s="170">
        <v>9500</v>
      </c>
      <c r="C46" s="170" t="s">
        <v>115</v>
      </c>
      <c r="D46" s="170">
        <f t="shared" si="3"/>
        <v>8350</v>
      </c>
      <c r="E46" s="171">
        <v>1188.95</v>
      </c>
      <c r="F46" s="170" t="s">
        <v>278</v>
      </c>
      <c r="G46" s="170" t="s">
        <v>284</v>
      </c>
      <c r="H46" s="170" t="s">
        <v>202</v>
      </c>
      <c r="I46" s="172">
        <f t="shared" si="4"/>
        <v>0</v>
      </c>
      <c r="J46" s="241">
        <f t="shared" si="2"/>
        <v>0</v>
      </c>
    </row>
    <row r="47" spans="1:10" x14ac:dyDescent="0.2">
      <c r="A47" s="169" t="s">
        <v>285</v>
      </c>
      <c r="B47" s="170">
        <v>4600</v>
      </c>
      <c r="C47" s="170" t="s">
        <v>115</v>
      </c>
      <c r="D47" s="170">
        <f t="shared" si="3"/>
        <v>3450</v>
      </c>
      <c r="E47" s="171">
        <v>1036.5</v>
      </c>
      <c r="F47" s="170" t="s">
        <v>222</v>
      </c>
      <c r="G47" s="170" t="s">
        <v>286</v>
      </c>
      <c r="H47" s="170" t="s">
        <v>220</v>
      </c>
      <c r="I47" s="172">
        <f t="shared" si="4"/>
        <v>0</v>
      </c>
      <c r="J47" s="241">
        <f t="shared" si="2"/>
        <v>0</v>
      </c>
    </row>
    <row r="48" spans="1:10" x14ac:dyDescent="0.2">
      <c r="A48" s="169" t="s">
        <v>287</v>
      </c>
      <c r="B48" s="170">
        <v>3335</v>
      </c>
      <c r="C48" s="170" t="s">
        <v>115</v>
      </c>
      <c r="D48" s="170">
        <f t="shared" si="3"/>
        <v>2185</v>
      </c>
      <c r="E48" s="171">
        <v>1106.53</v>
      </c>
      <c r="F48" s="170" t="s">
        <v>288</v>
      </c>
      <c r="G48" s="170" t="s">
        <v>289</v>
      </c>
      <c r="H48" s="170" t="s">
        <v>228</v>
      </c>
      <c r="I48" s="172">
        <f t="shared" si="4"/>
        <v>0</v>
      </c>
      <c r="J48" s="241">
        <f t="shared" si="2"/>
        <v>0</v>
      </c>
    </row>
    <row r="49" spans="1:11" x14ac:dyDescent="0.2">
      <c r="A49" s="169" t="s">
        <v>1252</v>
      </c>
      <c r="B49" s="170">
        <v>1190</v>
      </c>
      <c r="C49" s="170" t="s">
        <v>115</v>
      </c>
      <c r="D49" s="170">
        <f t="shared" si="3"/>
        <v>40</v>
      </c>
      <c r="E49" s="171">
        <v>1084.48</v>
      </c>
      <c r="F49" s="170" t="s">
        <v>1253</v>
      </c>
      <c r="G49" s="170" t="s">
        <v>1254</v>
      </c>
      <c r="H49" s="170" t="s">
        <v>276</v>
      </c>
      <c r="I49" s="172">
        <f t="shared" si="4"/>
        <v>1084.48</v>
      </c>
      <c r="J49" s="241">
        <f t="shared" si="2"/>
        <v>1</v>
      </c>
    </row>
    <row r="50" spans="1:11" x14ac:dyDescent="0.2">
      <c r="A50" s="169" t="s">
        <v>1255</v>
      </c>
      <c r="B50" s="170">
        <v>2700</v>
      </c>
      <c r="C50" s="170" t="s">
        <v>115</v>
      </c>
      <c r="D50" s="170">
        <f t="shared" si="3"/>
        <v>1550</v>
      </c>
      <c r="E50" s="171">
        <v>1080.56</v>
      </c>
      <c r="F50" s="170" t="s">
        <v>1256</v>
      </c>
      <c r="G50" s="170" t="s">
        <v>1257</v>
      </c>
      <c r="H50" s="170" t="s">
        <v>265</v>
      </c>
      <c r="I50" s="172">
        <f t="shared" si="4"/>
        <v>0</v>
      </c>
      <c r="J50" s="241">
        <f t="shared" si="2"/>
        <v>0</v>
      </c>
    </row>
    <row r="51" spans="1:11" x14ac:dyDescent="0.2">
      <c r="A51" s="169" t="s">
        <v>1258</v>
      </c>
      <c r="B51" s="170">
        <v>9400</v>
      </c>
      <c r="C51" s="170" t="s">
        <v>115</v>
      </c>
      <c r="D51" s="170">
        <f t="shared" si="3"/>
        <v>8250</v>
      </c>
      <c r="E51" s="171">
        <v>1066.68</v>
      </c>
      <c r="F51" s="170" t="s">
        <v>1259</v>
      </c>
      <c r="G51" s="170" t="s">
        <v>122</v>
      </c>
      <c r="H51" s="170" t="s">
        <v>1260</v>
      </c>
      <c r="I51" s="172">
        <f t="shared" si="4"/>
        <v>0</v>
      </c>
      <c r="J51" s="241">
        <f t="shared" si="2"/>
        <v>0</v>
      </c>
    </row>
    <row r="52" spans="1:11" x14ac:dyDescent="0.2">
      <c r="A52" s="169" t="s">
        <v>1261</v>
      </c>
      <c r="B52" s="170">
        <v>5700</v>
      </c>
      <c r="C52" s="170" t="s">
        <v>115</v>
      </c>
      <c r="D52" s="170">
        <f t="shared" si="3"/>
        <v>4550</v>
      </c>
      <c r="E52" s="171">
        <v>1080.32</v>
      </c>
      <c r="F52" s="170" t="s">
        <v>270</v>
      </c>
      <c r="G52" s="170" t="s">
        <v>1262</v>
      </c>
      <c r="H52" s="170" t="s">
        <v>1263</v>
      </c>
      <c r="I52" s="172">
        <f t="shared" si="4"/>
        <v>0</v>
      </c>
      <c r="J52" s="241">
        <f t="shared" si="2"/>
        <v>0</v>
      </c>
    </row>
    <row r="53" spans="1:11" ht="13.5" thickBot="1" x14ac:dyDescent="0.25">
      <c r="A53" s="179" t="s">
        <v>1264</v>
      </c>
      <c r="B53" s="180">
        <v>3910</v>
      </c>
      <c r="C53" s="180" t="s">
        <v>115</v>
      </c>
      <c r="D53" s="180">
        <f t="shared" si="3"/>
        <v>2760</v>
      </c>
      <c r="E53" s="181">
        <v>1051.52</v>
      </c>
      <c r="F53" s="180" t="s">
        <v>1265</v>
      </c>
      <c r="G53" s="180" t="s">
        <v>1266</v>
      </c>
      <c r="H53" s="180" t="s">
        <v>1267</v>
      </c>
      <c r="I53" s="182">
        <f t="shared" si="4"/>
        <v>0</v>
      </c>
      <c r="J53" s="241">
        <f t="shared" si="2"/>
        <v>0</v>
      </c>
    </row>
    <row r="54" spans="1:11" ht="13.5" thickBot="1" x14ac:dyDescent="0.25">
      <c r="H54" s="78" t="s">
        <v>1249</v>
      </c>
      <c r="I54" s="183">
        <f>SUM(I3:I53)</f>
        <v>1084.48</v>
      </c>
      <c r="J54" s="241">
        <f>SUM(J3:J53)</f>
        <v>1</v>
      </c>
      <c r="K54" s="241">
        <f>I54/J54</f>
        <v>1084.48</v>
      </c>
    </row>
  </sheetData>
  <sheetProtection selectLockedCells="1" selectUnlockedCells="1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 enableFormatConditionsCalculation="0">
    <tabColor indexed="22"/>
  </sheetPr>
  <dimension ref="A1:L2460"/>
  <sheetViews>
    <sheetView topLeftCell="A31" zoomScale="75" workbookViewId="0">
      <selection activeCell="J5" sqref="J5"/>
    </sheetView>
  </sheetViews>
  <sheetFormatPr baseColWidth="10" defaultRowHeight="12.75" x14ac:dyDescent="0.2"/>
  <cols>
    <col min="1" max="1" width="6.85546875" style="23" customWidth="1"/>
    <col min="2" max="2" width="30.28515625" style="206" customWidth="1"/>
    <col min="3" max="3" width="12.28515625" style="23" customWidth="1"/>
    <col min="4" max="4" width="17.42578125" style="208" customWidth="1"/>
    <col min="5" max="5" width="14.7109375" style="208" customWidth="1"/>
    <col min="6" max="6" width="13.7109375" style="208" customWidth="1"/>
    <col min="7" max="7" width="9.28515625" style="208" bestFit="1" customWidth="1"/>
    <col min="8" max="9" width="11.42578125" style="6"/>
    <col min="10" max="10" width="11.85546875" style="6" customWidth="1"/>
    <col min="11" max="13" width="11.42578125" style="6"/>
    <col min="14" max="14" width="3.7109375" style="6" bestFit="1" customWidth="1"/>
    <col min="15" max="15" width="30.85546875" style="6" bestFit="1" customWidth="1"/>
    <col min="16" max="16384" width="11.42578125" style="6"/>
  </cols>
  <sheetData>
    <row r="1" spans="1:12" ht="13.5" thickBot="1" x14ac:dyDescent="0.25">
      <c r="A1" s="222" t="s">
        <v>103</v>
      </c>
      <c r="B1" s="223" t="s">
        <v>102</v>
      </c>
      <c r="C1" s="222" t="s">
        <v>1268</v>
      </c>
      <c r="D1" s="224" t="s">
        <v>1269</v>
      </c>
      <c r="E1" s="224" t="s">
        <v>1270</v>
      </c>
      <c r="F1" s="224" t="s">
        <v>1271</v>
      </c>
      <c r="G1" s="224" t="s">
        <v>1272</v>
      </c>
    </row>
    <row r="2" spans="1:12" x14ac:dyDescent="0.2">
      <c r="A2" s="185"/>
      <c r="B2" s="184"/>
      <c r="C2" s="185"/>
      <c r="D2" s="221"/>
      <c r="E2" s="221"/>
      <c r="F2" s="221"/>
      <c r="G2" s="221"/>
      <c r="I2" s="186" t="s">
        <v>743</v>
      </c>
      <c r="J2" s="187"/>
      <c r="K2" s="187"/>
      <c r="L2" s="188"/>
    </row>
    <row r="3" spans="1:12" x14ac:dyDescent="0.2">
      <c r="A3" s="185">
        <v>1004</v>
      </c>
      <c r="B3" s="184" t="s">
        <v>1252</v>
      </c>
      <c r="C3" s="185" t="s">
        <v>1273</v>
      </c>
      <c r="D3" s="221" t="s">
        <v>1274</v>
      </c>
      <c r="E3" s="221" t="s">
        <v>1275</v>
      </c>
      <c r="F3" s="221" t="s">
        <v>1276</v>
      </c>
      <c r="G3" s="221" t="s">
        <v>1277</v>
      </c>
      <c r="I3" s="189">
        <f>Eingabe!G12</f>
        <v>1150</v>
      </c>
      <c r="J3" s="190" t="str">
        <f>VLOOKUP(I3,A3:C2460,3,TRUE)</f>
        <v>W</v>
      </c>
      <c r="K3" s="190"/>
      <c r="L3" s="191"/>
    </row>
    <row r="4" spans="1:12" x14ac:dyDescent="0.2">
      <c r="A4" s="185">
        <v>1010</v>
      </c>
      <c r="B4" s="184" t="s">
        <v>1252</v>
      </c>
      <c r="C4" s="185" t="s">
        <v>1273</v>
      </c>
      <c r="D4" s="221" t="s">
        <v>1278</v>
      </c>
      <c r="E4" s="221" t="s">
        <v>1275</v>
      </c>
      <c r="F4" s="221" t="s">
        <v>1277</v>
      </c>
      <c r="G4" s="221" t="s">
        <v>1277</v>
      </c>
      <c r="I4" s="189"/>
      <c r="J4" s="190" t="str">
        <f>VLOOKUP(J3,I7:J15,2,TRUE)</f>
        <v>Wien</v>
      </c>
      <c r="K4" s="190"/>
      <c r="L4" s="191"/>
    </row>
    <row r="5" spans="1:12" ht="13.5" thickBot="1" x14ac:dyDescent="0.25">
      <c r="A5" s="185">
        <v>1011</v>
      </c>
      <c r="B5" s="184" t="s">
        <v>1279</v>
      </c>
      <c r="C5" s="185" t="s">
        <v>1273</v>
      </c>
      <c r="D5" s="221" t="s">
        <v>1280</v>
      </c>
      <c r="E5" s="221" t="s">
        <v>1275</v>
      </c>
      <c r="F5" s="221" t="s">
        <v>1276</v>
      </c>
      <c r="G5" s="221" t="s">
        <v>1277</v>
      </c>
      <c r="I5" s="192"/>
      <c r="J5" s="193" t="str">
        <f>VLOOKUP(I3,A3:C2460,2,FALSE)</f>
        <v>Wien</v>
      </c>
      <c r="K5" s="193"/>
      <c r="L5" s="194"/>
    </row>
    <row r="6" spans="1:12" x14ac:dyDescent="0.2">
      <c r="A6" s="185">
        <v>1012</v>
      </c>
      <c r="B6" s="184" t="s">
        <v>1252</v>
      </c>
      <c r="C6" s="185" t="s">
        <v>1273</v>
      </c>
      <c r="D6" s="221" t="s">
        <v>1280</v>
      </c>
      <c r="E6" s="221" t="s">
        <v>1275</v>
      </c>
      <c r="F6" s="221" t="s">
        <v>1276</v>
      </c>
      <c r="G6" s="221" t="s">
        <v>1277</v>
      </c>
    </row>
    <row r="7" spans="1:12" x14ac:dyDescent="0.2">
      <c r="A7" s="185">
        <v>1013</v>
      </c>
      <c r="B7" s="184" t="s">
        <v>1252</v>
      </c>
      <c r="C7" s="185" t="s">
        <v>1273</v>
      </c>
      <c r="D7" s="221" t="s">
        <v>1280</v>
      </c>
      <c r="E7" s="221" t="s">
        <v>1275</v>
      </c>
      <c r="F7" s="221" t="s">
        <v>1276</v>
      </c>
      <c r="G7" s="221" t="s">
        <v>1277</v>
      </c>
      <c r="I7" s="23" t="s">
        <v>1820</v>
      </c>
      <c r="J7" s="6" t="s">
        <v>2072</v>
      </c>
    </row>
    <row r="8" spans="1:12" x14ac:dyDescent="0.2">
      <c r="A8" s="185">
        <v>1014</v>
      </c>
      <c r="B8" s="184" t="s">
        <v>1252</v>
      </c>
      <c r="C8" s="185" t="s">
        <v>1273</v>
      </c>
      <c r="D8" s="221" t="s">
        <v>1280</v>
      </c>
      <c r="E8" s="221" t="s">
        <v>1275</v>
      </c>
      <c r="F8" s="221" t="s">
        <v>1276</v>
      </c>
      <c r="G8" s="221" t="s">
        <v>1277</v>
      </c>
      <c r="I8" s="23" t="s">
        <v>1485</v>
      </c>
      <c r="J8" s="6" t="s">
        <v>788</v>
      </c>
    </row>
    <row r="9" spans="1:12" x14ac:dyDescent="0.2">
      <c r="A9" s="185">
        <v>1015</v>
      </c>
      <c r="B9" s="184" t="s">
        <v>1252</v>
      </c>
      <c r="C9" s="185" t="s">
        <v>1273</v>
      </c>
      <c r="D9" s="221" t="s">
        <v>1280</v>
      </c>
      <c r="E9" s="221" t="s">
        <v>1275</v>
      </c>
      <c r="F9" s="221" t="s">
        <v>1276</v>
      </c>
      <c r="G9" s="221" t="s">
        <v>1277</v>
      </c>
      <c r="I9" s="23" t="s">
        <v>1290</v>
      </c>
      <c r="J9" s="6" t="s">
        <v>2071</v>
      </c>
    </row>
    <row r="10" spans="1:12" x14ac:dyDescent="0.2">
      <c r="A10" s="185">
        <v>1016</v>
      </c>
      <c r="B10" s="184" t="s">
        <v>1252</v>
      </c>
      <c r="C10" s="185" t="s">
        <v>1273</v>
      </c>
      <c r="D10" s="221" t="s">
        <v>1280</v>
      </c>
      <c r="E10" s="221" t="s">
        <v>1275</v>
      </c>
      <c r="F10" s="221" t="s">
        <v>1276</v>
      </c>
      <c r="G10" s="221" t="s">
        <v>1277</v>
      </c>
      <c r="I10" s="23" t="s">
        <v>525</v>
      </c>
      <c r="J10" s="6" t="s">
        <v>789</v>
      </c>
    </row>
    <row r="11" spans="1:12" x14ac:dyDescent="0.2">
      <c r="A11" s="185">
        <v>1017</v>
      </c>
      <c r="B11" s="184" t="s">
        <v>1281</v>
      </c>
      <c r="C11" s="185" t="s">
        <v>1273</v>
      </c>
      <c r="D11" s="221" t="s">
        <v>1280</v>
      </c>
      <c r="E11" s="221" t="s">
        <v>1275</v>
      </c>
      <c r="F11" s="221" t="s">
        <v>1276</v>
      </c>
      <c r="G11" s="221" t="s">
        <v>1277</v>
      </c>
      <c r="I11" s="23" t="s">
        <v>674</v>
      </c>
      <c r="J11" s="6" t="s">
        <v>263</v>
      </c>
    </row>
    <row r="12" spans="1:12" x14ac:dyDescent="0.2">
      <c r="A12" s="185">
        <v>1018</v>
      </c>
      <c r="B12" s="184" t="s">
        <v>1252</v>
      </c>
      <c r="C12" s="185" t="s">
        <v>1273</v>
      </c>
      <c r="D12" s="221" t="s">
        <v>1280</v>
      </c>
      <c r="E12" s="221" t="s">
        <v>1275</v>
      </c>
      <c r="F12" s="221" t="s">
        <v>1276</v>
      </c>
      <c r="G12" s="221" t="s">
        <v>1277</v>
      </c>
      <c r="I12" s="23" t="s">
        <v>2621</v>
      </c>
      <c r="J12" s="6" t="s">
        <v>790</v>
      </c>
    </row>
    <row r="13" spans="1:12" x14ac:dyDescent="0.2">
      <c r="A13" s="185">
        <v>1020</v>
      </c>
      <c r="B13" s="184" t="s">
        <v>1252</v>
      </c>
      <c r="C13" s="185" t="s">
        <v>1273</v>
      </c>
      <c r="D13" s="221" t="s">
        <v>1278</v>
      </c>
      <c r="E13" s="221" t="s">
        <v>1275</v>
      </c>
      <c r="F13" s="221" t="s">
        <v>1277</v>
      </c>
      <c r="G13" s="221" t="s">
        <v>1277</v>
      </c>
      <c r="I13" s="23" t="s">
        <v>879</v>
      </c>
      <c r="J13" s="6" t="s">
        <v>791</v>
      </c>
    </row>
    <row r="14" spans="1:12" x14ac:dyDescent="0.2">
      <c r="A14" s="185">
        <v>1021</v>
      </c>
      <c r="B14" s="184" t="s">
        <v>1279</v>
      </c>
      <c r="C14" s="185" t="s">
        <v>1273</v>
      </c>
      <c r="D14" s="221" t="s">
        <v>1280</v>
      </c>
      <c r="E14" s="221" t="s">
        <v>1275</v>
      </c>
      <c r="F14" s="221" t="s">
        <v>1276</v>
      </c>
      <c r="G14" s="221" t="s">
        <v>1277</v>
      </c>
      <c r="I14" s="23" t="s">
        <v>1084</v>
      </c>
      <c r="J14" s="6" t="s">
        <v>792</v>
      </c>
    </row>
    <row r="15" spans="1:12" x14ac:dyDescent="0.2">
      <c r="A15" s="185">
        <v>1022</v>
      </c>
      <c r="B15" s="184" t="s">
        <v>1252</v>
      </c>
      <c r="C15" s="185" t="s">
        <v>1273</v>
      </c>
      <c r="D15" s="221" t="s">
        <v>1280</v>
      </c>
      <c r="E15" s="221" t="s">
        <v>1275</v>
      </c>
      <c r="F15" s="221" t="s">
        <v>1276</v>
      </c>
      <c r="G15" s="221" t="s">
        <v>1277</v>
      </c>
      <c r="I15" s="23" t="s">
        <v>1273</v>
      </c>
      <c r="J15" s="6" t="s">
        <v>1252</v>
      </c>
    </row>
    <row r="16" spans="1:12" x14ac:dyDescent="0.2">
      <c r="A16" s="185">
        <v>1023</v>
      </c>
      <c r="B16" s="184" t="s">
        <v>1252</v>
      </c>
      <c r="C16" s="185" t="s">
        <v>1273</v>
      </c>
      <c r="D16" s="221" t="s">
        <v>1280</v>
      </c>
      <c r="E16" s="221" t="s">
        <v>1275</v>
      </c>
      <c r="F16" s="221" t="s">
        <v>1276</v>
      </c>
      <c r="G16" s="221" t="s">
        <v>1277</v>
      </c>
    </row>
    <row r="17" spans="1:7" x14ac:dyDescent="0.2">
      <c r="A17" s="185">
        <v>1024</v>
      </c>
      <c r="B17" s="184" t="s">
        <v>1252</v>
      </c>
      <c r="C17" s="185" t="s">
        <v>1273</v>
      </c>
      <c r="D17" s="221" t="s">
        <v>1280</v>
      </c>
      <c r="E17" s="221" t="s">
        <v>1275</v>
      </c>
      <c r="F17" s="221" t="s">
        <v>1276</v>
      </c>
      <c r="G17" s="221" t="s">
        <v>1277</v>
      </c>
    </row>
    <row r="18" spans="1:7" x14ac:dyDescent="0.2">
      <c r="A18" s="185">
        <v>1025</v>
      </c>
      <c r="B18" s="184" t="s">
        <v>1252</v>
      </c>
      <c r="C18" s="185" t="s">
        <v>1273</v>
      </c>
      <c r="D18" s="221" t="s">
        <v>1280</v>
      </c>
      <c r="E18" s="221" t="s">
        <v>1275</v>
      </c>
      <c r="F18" s="221" t="s">
        <v>1276</v>
      </c>
      <c r="G18" s="221" t="s">
        <v>1277</v>
      </c>
    </row>
    <row r="19" spans="1:7" x14ac:dyDescent="0.2">
      <c r="A19" s="185">
        <v>1029</v>
      </c>
      <c r="B19" s="184" t="s">
        <v>1252</v>
      </c>
      <c r="C19" s="185" t="s">
        <v>1273</v>
      </c>
      <c r="D19" s="221" t="s">
        <v>1274</v>
      </c>
      <c r="E19" s="221" t="s">
        <v>1275</v>
      </c>
      <c r="F19" s="221" t="s">
        <v>1276</v>
      </c>
      <c r="G19" s="221" t="s">
        <v>1277</v>
      </c>
    </row>
    <row r="20" spans="1:7" x14ac:dyDescent="0.2">
      <c r="A20" s="185">
        <v>1030</v>
      </c>
      <c r="B20" s="184" t="s">
        <v>1252</v>
      </c>
      <c r="C20" s="185" t="s">
        <v>1273</v>
      </c>
      <c r="D20" s="221" t="s">
        <v>1278</v>
      </c>
      <c r="E20" s="221" t="s">
        <v>1275</v>
      </c>
      <c r="F20" s="221" t="s">
        <v>1277</v>
      </c>
      <c r="G20" s="221" t="s">
        <v>1277</v>
      </c>
    </row>
    <row r="21" spans="1:7" x14ac:dyDescent="0.2">
      <c r="A21" s="185">
        <v>1031</v>
      </c>
      <c r="B21" s="184" t="s">
        <v>1279</v>
      </c>
      <c r="C21" s="185" t="s">
        <v>1273</v>
      </c>
      <c r="D21" s="221" t="s">
        <v>1280</v>
      </c>
      <c r="E21" s="221" t="s">
        <v>1275</v>
      </c>
      <c r="F21" s="221" t="s">
        <v>1276</v>
      </c>
      <c r="G21" s="221" t="s">
        <v>1277</v>
      </c>
    </row>
    <row r="22" spans="1:7" x14ac:dyDescent="0.2">
      <c r="A22" s="185">
        <v>1033</v>
      </c>
      <c r="B22" s="184" t="s">
        <v>1252</v>
      </c>
      <c r="C22" s="185" t="s">
        <v>1273</v>
      </c>
      <c r="D22" s="221" t="s">
        <v>1280</v>
      </c>
      <c r="E22" s="221" t="s">
        <v>1275</v>
      </c>
      <c r="F22" s="221" t="s">
        <v>1276</v>
      </c>
      <c r="G22" s="221" t="s">
        <v>1277</v>
      </c>
    </row>
    <row r="23" spans="1:7" x14ac:dyDescent="0.2">
      <c r="A23" s="185">
        <v>1034</v>
      </c>
      <c r="B23" s="184" t="s">
        <v>1252</v>
      </c>
      <c r="C23" s="185" t="s">
        <v>1273</v>
      </c>
      <c r="D23" s="221" t="s">
        <v>1280</v>
      </c>
      <c r="E23" s="221" t="s">
        <v>1275</v>
      </c>
      <c r="F23" s="221" t="s">
        <v>1276</v>
      </c>
      <c r="G23" s="221" t="s">
        <v>1277</v>
      </c>
    </row>
    <row r="24" spans="1:7" x14ac:dyDescent="0.2">
      <c r="A24" s="185">
        <v>1035</v>
      </c>
      <c r="B24" s="184" t="s">
        <v>1252</v>
      </c>
      <c r="C24" s="185" t="s">
        <v>1273</v>
      </c>
      <c r="D24" s="221" t="s">
        <v>1280</v>
      </c>
      <c r="E24" s="221" t="s">
        <v>1275</v>
      </c>
      <c r="F24" s="221" t="s">
        <v>1276</v>
      </c>
      <c r="G24" s="221" t="s">
        <v>1277</v>
      </c>
    </row>
    <row r="25" spans="1:7" x14ac:dyDescent="0.2">
      <c r="A25" s="185">
        <v>1036</v>
      </c>
      <c r="B25" s="184" t="s">
        <v>1252</v>
      </c>
      <c r="C25" s="185" t="s">
        <v>1273</v>
      </c>
      <c r="D25" s="221" t="s">
        <v>1280</v>
      </c>
      <c r="E25" s="221" t="s">
        <v>1275</v>
      </c>
      <c r="F25" s="221" t="s">
        <v>1276</v>
      </c>
      <c r="G25" s="221" t="s">
        <v>1277</v>
      </c>
    </row>
    <row r="26" spans="1:7" x14ac:dyDescent="0.2">
      <c r="A26" s="185">
        <v>1037</v>
      </c>
      <c r="B26" s="184" t="s">
        <v>1252</v>
      </c>
      <c r="C26" s="185" t="s">
        <v>1273</v>
      </c>
      <c r="D26" s="221" t="s">
        <v>1280</v>
      </c>
      <c r="E26" s="221" t="s">
        <v>1275</v>
      </c>
      <c r="F26" s="221" t="s">
        <v>1276</v>
      </c>
      <c r="G26" s="221" t="s">
        <v>1277</v>
      </c>
    </row>
    <row r="27" spans="1:7" x14ac:dyDescent="0.2">
      <c r="A27" s="185">
        <v>1038</v>
      </c>
      <c r="B27" s="184" t="s">
        <v>1252</v>
      </c>
      <c r="C27" s="185" t="s">
        <v>1273</v>
      </c>
      <c r="D27" s="221" t="s">
        <v>1274</v>
      </c>
      <c r="E27" s="221" t="s">
        <v>1275</v>
      </c>
      <c r="F27" s="221" t="s">
        <v>1276</v>
      </c>
      <c r="G27" s="221" t="s">
        <v>1277</v>
      </c>
    </row>
    <row r="28" spans="1:7" x14ac:dyDescent="0.2">
      <c r="A28" s="185">
        <v>1039</v>
      </c>
      <c r="B28" s="184" t="s">
        <v>1252</v>
      </c>
      <c r="C28" s="185" t="s">
        <v>1273</v>
      </c>
      <c r="D28" s="221" t="s">
        <v>1274</v>
      </c>
      <c r="E28" s="221" t="s">
        <v>1275</v>
      </c>
      <c r="F28" s="221" t="s">
        <v>1276</v>
      </c>
      <c r="G28" s="221" t="s">
        <v>1277</v>
      </c>
    </row>
    <row r="29" spans="1:7" x14ac:dyDescent="0.2">
      <c r="A29" s="185">
        <v>1040</v>
      </c>
      <c r="B29" s="184" t="s">
        <v>1252</v>
      </c>
      <c r="C29" s="185" t="s">
        <v>1273</v>
      </c>
      <c r="D29" s="221" t="s">
        <v>1278</v>
      </c>
      <c r="E29" s="221" t="s">
        <v>1275</v>
      </c>
      <c r="F29" s="221" t="s">
        <v>1277</v>
      </c>
      <c r="G29" s="221" t="s">
        <v>1277</v>
      </c>
    </row>
    <row r="30" spans="1:7" x14ac:dyDescent="0.2">
      <c r="A30" s="185">
        <v>1041</v>
      </c>
      <c r="B30" s="184" t="s">
        <v>1279</v>
      </c>
      <c r="C30" s="185" t="s">
        <v>1273</v>
      </c>
      <c r="D30" s="221" t="s">
        <v>1280</v>
      </c>
      <c r="E30" s="221" t="s">
        <v>1275</v>
      </c>
      <c r="F30" s="221" t="s">
        <v>1276</v>
      </c>
      <c r="G30" s="221" t="s">
        <v>1277</v>
      </c>
    </row>
    <row r="31" spans="1:7" x14ac:dyDescent="0.2">
      <c r="A31" s="185">
        <v>1042</v>
      </c>
      <c r="B31" s="184" t="s">
        <v>1252</v>
      </c>
      <c r="C31" s="185" t="s">
        <v>1273</v>
      </c>
      <c r="D31" s="221" t="s">
        <v>1280</v>
      </c>
      <c r="E31" s="221" t="s">
        <v>1275</v>
      </c>
      <c r="F31" s="221" t="s">
        <v>1276</v>
      </c>
      <c r="G31" s="221" t="s">
        <v>1277</v>
      </c>
    </row>
    <row r="32" spans="1:7" x14ac:dyDescent="0.2">
      <c r="A32" s="185">
        <v>1043</v>
      </c>
      <c r="B32" s="184" t="s">
        <v>1252</v>
      </c>
      <c r="C32" s="185" t="s">
        <v>1273</v>
      </c>
      <c r="D32" s="221" t="s">
        <v>1280</v>
      </c>
      <c r="E32" s="221" t="s">
        <v>1275</v>
      </c>
      <c r="F32" s="221" t="s">
        <v>1276</v>
      </c>
      <c r="G32" s="221" t="s">
        <v>1277</v>
      </c>
    </row>
    <row r="33" spans="1:7" x14ac:dyDescent="0.2">
      <c r="A33" s="185">
        <v>1045</v>
      </c>
      <c r="B33" s="184" t="s">
        <v>1252</v>
      </c>
      <c r="C33" s="185" t="s">
        <v>1273</v>
      </c>
      <c r="D33" s="221" t="s">
        <v>1274</v>
      </c>
      <c r="E33" s="221" t="s">
        <v>1275</v>
      </c>
      <c r="F33" s="221" t="s">
        <v>1276</v>
      </c>
      <c r="G33" s="221" t="s">
        <v>1277</v>
      </c>
    </row>
    <row r="34" spans="1:7" x14ac:dyDescent="0.2">
      <c r="A34" s="185">
        <v>1050</v>
      </c>
      <c r="B34" s="184" t="s">
        <v>1252</v>
      </c>
      <c r="C34" s="185" t="s">
        <v>1273</v>
      </c>
      <c r="D34" s="221" t="s">
        <v>1278</v>
      </c>
      <c r="E34" s="221" t="s">
        <v>1275</v>
      </c>
      <c r="F34" s="221" t="s">
        <v>1277</v>
      </c>
      <c r="G34" s="221" t="s">
        <v>1277</v>
      </c>
    </row>
    <row r="35" spans="1:7" x14ac:dyDescent="0.2">
      <c r="A35" s="185">
        <v>1051</v>
      </c>
      <c r="B35" s="184" t="s">
        <v>1279</v>
      </c>
      <c r="C35" s="185" t="s">
        <v>1273</v>
      </c>
      <c r="D35" s="221" t="s">
        <v>1280</v>
      </c>
      <c r="E35" s="221" t="s">
        <v>1275</v>
      </c>
      <c r="F35" s="221" t="s">
        <v>1276</v>
      </c>
      <c r="G35" s="221" t="s">
        <v>1277</v>
      </c>
    </row>
    <row r="36" spans="1:7" x14ac:dyDescent="0.2">
      <c r="A36" s="185">
        <v>1052</v>
      </c>
      <c r="B36" s="184" t="s">
        <v>1252</v>
      </c>
      <c r="C36" s="185" t="s">
        <v>1273</v>
      </c>
      <c r="D36" s="221" t="s">
        <v>1280</v>
      </c>
      <c r="E36" s="221" t="s">
        <v>1275</v>
      </c>
      <c r="F36" s="221" t="s">
        <v>1276</v>
      </c>
      <c r="G36" s="221" t="s">
        <v>1277</v>
      </c>
    </row>
    <row r="37" spans="1:7" x14ac:dyDescent="0.2">
      <c r="A37" s="185">
        <v>1053</v>
      </c>
      <c r="B37" s="184" t="s">
        <v>1252</v>
      </c>
      <c r="C37" s="185" t="s">
        <v>1273</v>
      </c>
      <c r="D37" s="221" t="s">
        <v>1280</v>
      </c>
      <c r="E37" s="221" t="s">
        <v>1275</v>
      </c>
      <c r="F37" s="221" t="s">
        <v>1276</v>
      </c>
      <c r="G37" s="221" t="s">
        <v>1277</v>
      </c>
    </row>
    <row r="38" spans="1:7" x14ac:dyDescent="0.2">
      <c r="A38" s="185">
        <v>1060</v>
      </c>
      <c r="B38" s="184" t="s">
        <v>1252</v>
      </c>
      <c r="C38" s="185" t="s">
        <v>1273</v>
      </c>
      <c r="D38" s="221" t="s">
        <v>1278</v>
      </c>
      <c r="E38" s="221" t="s">
        <v>1275</v>
      </c>
      <c r="F38" s="221" t="s">
        <v>1277</v>
      </c>
      <c r="G38" s="221" t="s">
        <v>1277</v>
      </c>
    </row>
    <row r="39" spans="1:7" x14ac:dyDescent="0.2">
      <c r="A39" s="185">
        <v>1061</v>
      </c>
      <c r="B39" s="184" t="s">
        <v>1279</v>
      </c>
      <c r="C39" s="185" t="s">
        <v>1273</v>
      </c>
      <c r="D39" s="221" t="s">
        <v>1280</v>
      </c>
      <c r="E39" s="221" t="s">
        <v>1275</v>
      </c>
      <c r="F39" s="221" t="s">
        <v>1276</v>
      </c>
      <c r="G39" s="221" t="s">
        <v>1277</v>
      </c>
    </row>
    <row r="40" spans="1:7" x14ac:dyDescent="0.2">
      <c r="A40" s="185">
        <v>1062</v>
      </c>
      <c r="B40" s="184" t="s">
        <v>1252</v>
      </c>
      <c r="C40" s="185" t="s">
        <v>1273</v>
      </c>
      <c r="D40" s="221" t="s">
        <v>1280</v>
      </c>
      <c r="E40" s="221" t="s">
        <v>1275</v>
      </c>
      <c r="F40" s="221" t="s">
        <v>1276</v>
      </c>
      <c r="G40" s="221" t="s">
        <v>1277</v>
      </c>
    </row>
    <row r="41" spans="1:7" x14ac:dyDescent="0.2">
      <c r="A41" s="185">
        <v>1063</v>
      </c>
      <c r="B41" s="184" t="s">
        <v>1282</v>
      </c>
      <c r="C41" s="185" t="s">
        <v>1273</v>
      </c>
      <c r="D41" s="221" t="s">
        <v>1274</v>
      </c>
      <c r="E41" s="221" t="s">
        <v>1275</v>
      </c>
      <c r="F41" s="221" t="s">
        <v>1276</v>
      </c>
      <c r="G41" s="221" t="s">
        <v>1277</v>
      </c>
    </row>
    <row r="42" spans="1:7" x14ac:dyDescent="0.2">
      <c r="A42" s="185">
        <v>1070</v>
      </c>
      <c r="B42" s="184" t="s">
        <v>1252</v>
      </c>
      <c r="C42" s="185" t="s">
        <v>1273</v>
      </c>
      <c r="D42" s="221" t="s">
        <v>1278</v>
      </c>
      <c r="E42" s="221" t="s">
        <v>1275</v>
      </c>
      <c r="F42" s="221" t="s">
        <v>1277</v>
      </c>
      <c r="G42" s="221" t="s">
        <v>1277</v>
      </c>
    </row>
    <row r="43" spans="1:7" x14ac:dyDescent="0.2">
      <c r="A43" s="185">
        <v>1071</v>
      </c>
      <c r="B43" s="184" t="s">
        <v>1279</v>
      </c>
      <c r="C43" s="185" t="s">
        <v>1273</v>
      </c>
      <c r="D43" s="221" t="s">
        <v>1280</v>
      </c>
      <c r="E43" s="221" t="s">
        <v>1275</v>
      </c>
      <c r="F43" s="221" t="s">
        <v>1276</v>
      </c>
      <c r="G43" s="221" t="s">
        <v>1277</v>
      </c>
    </row>
    <row r="44" spans="1:7" x14ac:dyDescent="0.2">
      <c r="A44" s="185">
        <v>1072</v>
      </c>
      <c r="B44" s="184" t="s">
        <v>1252</v>
      </c>
      <c r="C44" s="185" t="s">
        <v>1273</v>
      </c>
      <c r="D44" s="221" t="s">
        <v>1280</v>
      </c>
      <c r="E44" s="221" t="s">
        <v>1275</v>
      </c>
      <c r="F44" s="221" t="s">
        <v>1276</v>
      </c>
      <c r="G44" s="221" t="s">
        <v>1277</v>
      </c>
    </row>
    <row r="45" spans="1:7" x14ac:dyDescent="0.2">
      <c r="A45" s="185">
        <v>1080</v>
      </c>
      <c r="B45" s="184" t="s">
        <v>1252</v>
      </c>
      <c r="C45" s="185" t="s">
        <v>1273</v>
      </c>
      <c r="D45" s="221" t="s">
        <v>1278</v>
      </c>
      <c r="E45" s="221" t="s">
        <v>1275</v>
      </c>
      <c r="F45" s="221" t="s">
        <v>1277</v>
      </c>
      <c r="G45" s="221" t="s">
        <v>1277</v>
      </c>
    </row>
    <row r="46" spans="1:7" x14ac:dyDescent="0.2">
      <c r="A46" s="185">
        <v>1081</v>
      </c>
      <c r="B46" s="184" t="s">
        <v>1279</v>
      </c>
      <c r="C46" s="185" t="s">
        <v>1273</v>
      </c>
      <c r="D46" s="221" t="s">
        <v>1280</v>
      </c>
      <c r="E46" s="221" t="s">
        <v>1275</v>
      </c>
      <c r="F46" s="221" t="s">
        <v>1276</v>
      </c>
      <c r="G46" s="221" t="s">
        <v>1277</v>
      </c>
    </row>
    <row r="47" spans="1:7" x14ac:dyDescent="0.2">
      <c r="A47" s="185">
        <v>1082</v>
      </c>
      <c r="B47" s="184" t="s">
        <v>1252</v>
      </c>
      <c r="C47" s="185" t="s">
        <v>1273</v>
      </c>
      <c r="D47" s="221" t="s">
        <v>1280</v>
      </c>
      <c r="E47" s="221" t="s">
        <v>1275</v>
      </c>
      <c r="F47" s="221" t="s">
        <v>1276</v>
      </c>
      <c r="G47" s="221" t="s">
        <v>1277</v>
      </c>
    </row>
    <row r="48" spans="1:7" x14ac:dyDescent="0.2">
      <c r="A48" s="185">
        <v>1090</v>
      </c>
      <c r="B48" s="184" t="s">
        <v>1252</v>
      </c>
      <c r="C48" s="185" t="s">
        <v>1273</v>
      </c>
      <c r="D48" s="221" t="s">
        <v>1278</v>
      </c>
      <c r="E48" s="221" t="s">
        <v>1275</v>
      </c>
      <c r="F48" s="221" t="s">
        <v>1277</v>
      </c>
      <c r="G48" s="221" t="s">
        <v>1277</v>
      </c>
    </row>
    <row r="49" spans="1:7" x14ac:dyDescent="0.2">
      <c r="A49" s="185">
        <v>1091</v>
      </c>
      <c r="B49" s="184" t="s">
        <v>1279</v>
      </c>
      <c r="C49" s="185" t="s">
        <v>1273</v>
      </c>
      <c r="D49" s="221" t="s">
        <v>1280</v>
      </c>
      <c r="E49" s="221" t="s">
        <v>1275</v>
      </c>
      <c r="F49" s="221" t="s">
        <v>1276</v>
      </c>
      <c r="G49" s="221" t="s">
        <v>1277</v>
      </c>
    </row>
    <row r="50" spans="1:7" x14ac:dyDescent="0.2">
      <c r="A50" s="185">
        <v>1092</v>
      </c>
      <c r="B50" s="184" t="s">
        <v>1252</v>
      </c>
      <c r="C50" s="185" t="s">
        <v>1273</v>
      </c>
      <c r="D50" s="221" t="s">
        <v>1280</v>
      </c>
      <c r="E50" s="221" t="s">
        <v>1275</v>
      </c>
      <c r="F50" s="221" t="s">
        <v>1276</v>
      </c>
      <c r="G50" s="221" t="s">
        <v>1277</v>
      </c>
    </row>
    <row r="51" spans="1:7" x14ac:dyDescent="0.2">
      <c r="A51" s="185">
        <v>1093</v>
      </c>
      <c r="B51" s="184" t="s">
        <v>1252</v>
      </c>
      <c r="C51" s="185" t="s">
        <v>1273</v>
      </c>
      <c r="D51" s="221" t="s">
        <v>1280</v>
      </c>
      <c r="E51" s="221" t="s">
        <v>1275</v>
      </c>
      <c r="F51" s="221" t="s">
        <v>1276</v>
      </c>
      <c r="G51" s="221" t="s">
        <v>1277</v>
      </c>
    </row>
    <row r="52" spans="1:7" x14ac:dyDescent="0.2">
      <c r="A52" s="185">
        <v>1094</v>
      </c>
      <c r="B52" s="184" t="s">
        <v>1252</v>
      </c>
      <c r="C52" s="185" t="s">
        <v>1273</v>
      </c>
      <c r="D52" s="221" t="s">
        <v>1280</v>
      </c>
      <c r="E52" s="221" t="s">
        <v>1275</v>
      </c>
      <c r="F52" s="221" t="s">
        <v>1276</v>
      </c>
      <c r="G52" s="221" t="s">
        <v>1277</v>
      </c>
    </row>
    <row r="53" spans="1:7" x14ac:dyDescent="0.2">
      <c r="A53" s="185">
        <v>1095</v>
      </c>
      <c r="B53" s="184" t="s">
        <v>1252</v>
      </c>
      <c r="C53" s="185" t="s">
        <v>1273</v>
      </c>
      <c r="D53" s="221" t="s">
        <v>1280</v>
      </c>
      <c r="E53" s="221" t="s">
        <v>1275</v>
      </c>
      <c r="F53" s="221" t="s">
        <v>1276</v>
      </c>
      <c r="G53" s="221" t="s">
        <v>1277</v>
      </c>
    </row>
    <row r="54" spans="1:7" x14ac:dyDescent="0.2">
      <c r="A54" s="185">
        <v>1096</v>
      </c>
      <c r="B54" s="184" t="s">
        <v>1252</v>
      </c>
      <c r="C54" s="185" t="s">
        <v>1273</v>
      </c>
      <c r="D54" s="221" t="s">
        <v>1280</v>
      </c>
      <c r="E54" s="221" t="s">
        <v>1275</v>
      </c>
      <c r="F54" s="221" t="s">
        <v>1276</v>
      </c>
      <c r="G54" s="221" t="s">
        <v>1277</v>
      </c>
    </row>
    <row r="55" spans="1:7" x14ac:dyDescent="0.2">
      <c r="A55" s="185">
        <v>1097</v>
      </c>
      <c r="B55" s="184" t="s">
        <v>1252</v>
      </c>
      <c r="C55" s="185" t="s">
        <v>1273</v>
      </c>
      <c r="D55" s="221" t="s">
        <v>1280</v>
      </c>
      <c r="E55" s="221" t="s">
        <v>1275</v>
      </c>
      <c r="F55" s="221" t="s">
        <v>1276</v>
      </c>
      <c r="G55" s="221" t="s">
        <v>1277</v>
      </c>
    </row>
    <row r="56" spans="1:7" x14ac:dyDescent="0.2">
      <c r="A56" s="185">
        <v>1100</v>
      </c>
      <c r="B56" s="184" t="s">
        <v>1252</v>
      </c>
      <c r="C56" s="185" t="s">
        <v>1273</v>
      </c>
      <c r="D56" s="221" t="s">
        <v>1278</v>
      </c>
      <c r="E56" s="221" t="s">
        <v>1275</v>
      </c>
      <c r="F56" s="221" t="s">
        <v>1277</v>
      </c>
      <c r="G56" s="221" t="s">
        <v>1277</v>
      </c>
    </row>
    <row r="57" spans="1:7" x14ac:dyDescent="0.2">
      <c r="A57" s="185">
        <v>1101</v>
      </c>
      <c r="B57" s="184" t="s">
        <v>1279</v>
      </c>
      <c r="C57" s="185" t="s">
        <v>1273</v>
      </c>
      <c r="D57" s="221" t="s">
        <v>1280</v>
      </c>
      <c r="E57" s="221" t="s">
        <v>1275</v>
      </c>
      <c r="F57" s="221" t="s">
        <v>1276</v>
      </c>
      <c r="G57" s="221" t="s">
        <v>1277</v>
      </c>
    </row>
    <row r="58" spans="1:7" x14ac:dyDescent="0.2">
      <c r="A58" s="185">
        <v>1102</v>
      </c>
      <c r="B58" s="184" t="s">
        <v>1252</v>
      </c>
      <c r="C58" s="185" t="s">
        <v>1273</v>
      </c>
      <c r="D58" s="221" t="s">
        <v>1280</v>
      </c>
      <c r="E58" s="221" t="s">
        <v>1275</v>
      </c>
      <c r="F58" s="221" t="s">
        <v>1276</v>
      </c>
      <c r="G58" s="221" t="s">
        <v>1277</v>
      </c>
    </row>
    <row r="59" spans="1:7" x14ac:dyDescent="0.2">
      <c r="A59" s="185">
        <v>1103</v>
      </c>
      <c r="B59" s="184" t="s">
        <v>1252</v>
      </c>
      <c r="C59" s="185" t="s">
        <v>1273</v>
      </c>
      <c r="D59" s="221" t="s">
        <v>1280</v>
      </c>
      <c r="E59" s="221" t="s">
        <v>1275</v>
      </c>
      <c r="F59" s="221" t="s">
        <v>1276</v>
      </c>
      <c r="G59" s="221" t="s">
        <v>1277</v>
      </c>
    </row>
    <row r="60" spans="1:7" x14ac:dyDescent="0.2">
      <c r="A60" s="185">
        <v>1104</v>
      </c>
      <c r="B60" s="184" t="s">
        <v>1252</v>
      </c>
      <c r="C60" s="185" t="s">
        <v>1273</v>
      </c>
      <c r="D60" s="221" t="s">
        <v>1280</v>
      </c>
      <c r="E60" s="221" t="s">
        <v>1275</v>
      </c>
      <c r="F60" s="221" t="s">
        <v>1276</v>
      </c>
      <c r="G60" s="221" t="s">
        <v>1277</v>
      </c>
    </row>
    <row r="61" spans="1:7" x14ac:dyDescent="0.2">
      <c r="A61" s="185">
        <v>1105</v>
      </c>
      <c r="B61" s="184" t="s">
        <v>1252</v>
      </c>
      <c r="C61" s="185" t="s">
        <v>1273</v>
      </c>
      <c r="D61" s="221" t="s">
        <v>1280</v>
      </c>
      <c r="E61" s="221" t="s">
        <v>1275</v>
      </c>
      <c r="F61" s="221" t="s">
        <v>1276</v>
      </c>
      <c r="G61" s="221" t="s">
        <v>1277</v>
      </c>
    </row>
    <row r="62" spans="1:7" x14ac:dyDescent="0.2">
      <c r="A62" s="185">
        <v>1106</v>
      </c>
      <c r="B62" s="184" t="s">
        <v>1252</v>
      </c>
      <c r="C62" s="185" t="s">
        <v>1273</v>
      </c>
      <c r="D62" s="221" t="s">
        <v>1280</v>
      </c>
      <c r="E62" s="221" t="s">
        <v>1275</v>
      </c>
      <c r="F62" s="221" t="s">
        <v>1276</v>
      </c>
      <c r="G62" s="221" t="s">
        <v>1277</v>
      </c>
    </row>
    <row r="63" spans="1:7" x14ac:dyDescent="0.2">
      <c r="A63" s="185">
        <v>1107</v>
      </c>
      <c r="B63" s="184" t="s">
        <v>1252</v>
      </c>
      <c r="C63" s="185" t="s">
        <v>1273</v>
      </c>
      <c r="D63" s="221" t="s">
        <v>1280</v>
      </c>
      <c r="E63" s="221" t="s">
        <v>1275</v>
      </c>
      <c r="F63" s="221" t="s">
        <v>1276</v>
      </c>
      <c r="G63" s="221" t="s">
        <v>1277</v>
      </c>
    </row>
    <row r="64" spans="1:7" x14ac:dyDescent="0.2">
      <c r="A64" s="185">
        <v>1108</v>
      </c>
      <c r="B64" s="184" t="s">
        <v>1252</v>
      </c>
      <c r="C64" s="185" t="s">
        <v>1273</v>
      </c>
      <c r="D64" s="221" t="s">
        <v>1280</v>
      </c>
      <c r="E64" s="221" t="s">
        <v>1275</v>
      </c>
      <c r="F64" s="221" t="s">
        <v>1276</v>
      </c>
      <c r="G64" s="221" t="s">
        <v>1277</v>
      </c>
    </row>
    <row r="65" spans="1:7" x14ac:dyDescent="0.2">
      <c r="A65" s="185">
        <v>1109</v>
      </c>
      <c r="B65" s="184" t="s">
        <v>1252</v>
      </c>
      <c r="C65" s="185" t="s">
        <v>1273</v>
      </c>
      <c r="D65" s="221" t="s">
        <v>1280</v>
      </c>
      <c r="E65" s="221" t="s">
        <v>1275</v>
      </c>
      <c r="F65" s="221" t="s">
        <v>1276</v>
      </c>
      <c r="G65" s="221" t="s">
        <v>1277</v>
      </c>
    </row>
    <row r="66" spans="1:7" x14ac:dyDescent="0.2">
      <c r="A66" s="185">
        <v>1110</v>
      </c>
      <c r="B66" s="184" t="s">
        <v>1252</v>
      </c>
      <c r="C66" s="185" t="s">
        <v>1273</v>
      </c>
      <c r="D66" s="221" t="s">
        <v>1278</v>
      </c>
      <c r="E66" s="221" t="s">
        <v>1275</v>
      </c>
      <c r="F66" s="221" t="s">
        <v>1277</v>
      </c>
      <c r="G66" s="221" t="s">
        <v>1277</v>
      </c>
    </row>
    <row r="67" spans="1:7" x14ac:dyDescent="0.2">
      <c r="A67" s="185">
        <v>1111</v>
      </c>
      <c r="B67" s="184" t="s">
        <v>1279</v>
      </c>
      <c r="C67" s="185" t="s">
        <v>1273</v>
      </c>
      <c r="D67" s="221" t="s">
        <v>1280</v>
      </c>
      <c r="E67" s="221" t="s">
        <v>1275</v>
      </c>
      <c r="F67" s="221" t="s">
        <v>1276</v>
      </c>
      <c r="G67" s="221" t="s">
        <v>1277</v>
      </c>
    </row>
    <row r="68" spans="1:7" x14ac:dyDescent="0.2">
      <c r="A68" s="185">
        <v>1112</v>
      </c>
      <c r="B68" s="184" t="s">
        <v>1252</v>
      </c>
      <c r="C68" s="185" t="s">
        <v>1273</v>
      </c>
      <c r="D68" s="221" t="s">
        <v>1280</v>
      </c>
      <c r="E68" s="221" t="s">
        <v>1275</v>
      </c>
      <c r="F68" s="221" t="s">
        <v>1276</v>
      </c>
      <c r="G68" s="221" t="s">
        <v>1277</v>
      </c>
    </row>
    <row r="69" spans="1:7" x14ac:dyDescent="0.2">
      <c r="A69" s="185">
        <v>1113</v>
      </c>
      <c r="B69" s="184" t="s">
        <v>1252</v>
      </c>
      <c r="C69" s="185" t="s">
        <v>1273</v>
      </c>
      <c r="D69" s="221" t="s">
        <v>1280</v>
      </c>
      <c r="E69" s="221" t="s">
        <v>1275</v>
      </c>
      <c r="F69" s="221" t="s">
        <v>1276</v>
      </c>
      <c r="G69" s="221" t="s">
        <v>1277</v>
      </c>
    </row>
    <row r="70" spans="1:7" x14ac:dyDescent="0.2">
      <c r="A70" s="185">
        <v>1120</v>
      </c>
      <c r="B70" s="184" t="s">
        <v>1252</v>
      </c>
      <c r="C70" s="185" t="s">
        <v>1273</v>
      </c>
      <c r="D70" s="221" t="s">
        <v>1278</v>
      </c>
      <c r="E70" s="221" t="s">
        <v>1275</v>
      </c>
      <c r="F70" s="221" t="s">
        <v>1277</v>
      </c>
      <c r="G70" s="221" t="s">
        <v>1277</v>
      </c>
    </row>
    <row r="71" spans="1:7" x14ac:dyDescent="0.2">
      <c r="A71" s="185">
        <v>1121</v>
      </c>
      <c r="B71" s="184" t="s">
        <v>1279</v>
      </c>
      <c r="C71" s="185" t="s">
        <v>1273</v>
      </c>
      <c r="D71" s="221" t="s">
        <v>1280</v>
      </c>
      <c r="E71" s="221" t="s">
        <v>1275</v>
      </c>
      <c r="F71" s="221" t="s">
        <v>1276</v>
      </c>
      <c r="G71" s="221" t="s">
        <v>1277</v>
      </c>
    </row>
    <row r="72" spans="1:7" x14ac:dyDescent="0.2">
      <c r="A72" s="185">
        <v>1122</v>
      </c>
      <c r="B72" s="184" t="s">
        <v>1252</v>
      </c>
      <c r="C72" s="185" t="s">
        <v>1273</v>
      </c>
      <c r="D72" s="221" t="s">
        <v>1280</v>
      </c>
      <c r="E72" s="221" t="s">
        <v>1275</v>
      </c>
      <c r="F72" s="221" t="s">
        <v>1276</v>
      </c>
      <c r="G72" s="221" t="s">
        <v>1277</v>
      </c>
    </row>
    <row r="73" spans="1:7" x14ac:dyDescent="0.2">
      <c r="A73" s="185">
        <v>1125</v>
      </c>
      <c r="B73" s="184" t="s">
        <v>1252</v>
      </c>
      <c r="C73" s="185" t="s">
        <v>1273</v>
      </c>
      <c r="D73" s="221" t="s">
        <v>1280</v>
      </c>
      <c r="E73" s="221" t="s">
        <v>1275</v>
      </c>
      <c r="F73" s="221" t="s">
        <v>1276</v>
      </c>
      <c r="G73" s="221" t="s">
        <v>1277</v>
      </c>
    </row>
    <row r="74" spans="1:7" x14ac:dyDescent="0.2">
      <c r="A74" s="185">
        <v>1126</v>
      </c>
      <c r="B74" s="184" t="s">
        <v>1252</v>
      </c>
      <c r="C74" s="185" t="s">
        <v>1273</v>
      </c>
      <c r="D74" s="221" t="s">
        <v>1280</v>
      </c>
      <c r="E74" s="221" t="s">
        <v>1275</v>
      </c>
      <c r="F74" s="221" t="s">
        <v>1276</v>
      </c>
      <c r="G74" s="221" t="s">
        <v>1277</v>
      </c>
    </row>
    <row r="75" spans="1:7" x14ac:dyDescent="0.2">
      <c r="A75" s="185">
        <v>1127</v>
      </c>
      <c r="B75" s="184" t="s">
        <v>1252</v>
      </c>
      <c r="C75" s="185" t="s">
        <v>1273</v>
      </c>
      <c r="D75" s="221" t="s">
        <v>1280</v>
      </c>
      <c r="E75" s="221" t="s">
        <v>1275</v>
      </c>
      <c r="F75" s="221" t="s">
        <v>1276</v>
      </c>
      <c r="G75" s="221" t="s">
        <v>1277</v>
      </c>
    </row>
    <row r="76" spans="1:7" x14ac:dyDescent="0.2">
      <c r="A76" s="185">
        <v>1130</v>
      </c>
      <c r="B76" s="184" t="s">
        <v>1252</v>
      </c>
      <c r="C76" s="185" t="s">
        <v>1273</v>
      </c>
      <c r="D76" s="221" t="s">
        <v>1278</v>
      </c>
      <c r="E76" s="221" t="s">
        <v>1275</v>
      </c>
      <c r="F76" s="221" t="s">
        <v>1277</v>
      </c>
      <c r="G76" s="221" t="s">
        <v>1277</v>
      </c>
    </row>
    <row r="77" spans="1:7" x14ac:dyDescent="0.2">
      <c r="A77" s="185">
        <v>1131</v>
      </c>
      <c r="B77" s="184" t="s">
        <v>1279</v>
      </c>
      <c r="C77" s="185" t="s">
        <v>1273</v>
      </c>
      <c r="D77" s="221" t="s">
        <v>1280</v>
      </c>
      <c r="E77" s="221" t="s">
        <v>1275</v>
      </c>
      <c r="F77" s="221" t="s">
        <v>1276</v>
      </c>
      <c r="G77" s="221" t="s">
        <v>1277</v>
      </c>
    </row>
    <row r="78" spans="1:7" x14ac:dyDescent="0.2">
      <c r="A78" s="185">
        <v>1132</v>
      </c>
      <c r="B78" s="184" t="s">
        <v>1252</v>
      </c>
      <c r="C78" s="185" t="s">
        <v>1273</v>
      </c>
      <c r="D78" s="221" t="s">
        <v>1280</v>
      </c>
      <c r="E78" s="221" t="s">
        <v>1275</v>
      </c>
      <c r="F78" s="221" t="s">
        <v>1276</v>
      </c>
      <c r="G78" s="221" t="s">
        <v>1277</v>
      </c>
    </row>
    <row r="79" spans="1:7" x14ac:dyDescent="0.2">
      <c r="A79" s="185">
        <v>1133</v>
      </c>
      <c r="B79" s="184" t="s">
        <v>1252</v>
      </c>
      <c r="C79" s="185" t="s">
        <v>1273</v>
      </c>
      <c r="D79" s="221" t="s">
        <v>1280</v>
      </c>
      <c r="E79" s="221" t="s">
        <v>1275</v>
      </c>
      <c r="F79" s="221" t="s">
        <v>1276</v>
      </c>
      <c r="G79" s="221" t="s">
        <v>1277</v>
      </c>
    </row>
    <row r="80" spans="1:7" x14ac:dyDescent="0.2">
      <c r="A80" s="185">
        <v>1134</v>
      </c>
      <c r="B80" s="184" t="s">
        <v>1252</v>
      </c>
      <c r="C80" s="185" t="s">
        <v>1273</v>
      </c>
      <c r="D80" s="221" t="s">
        <v>1280</v>
      </c>
      <c r="E80" s="221" t="s">
        <v>1275</v>
      </c>
      <c r="F80" s="221" t="s">
        <v>1276</v>
      </c>
      <c r="G80" s="221" t="s">
        <v>1277</v>
      </c>
    </row>
    <row r="81" spans="1:7" x14ac:dyDescent="0.2">
      <c r="A81" s="185">
        <v>1136</v>
      </c>
      <c r="B81" s="184" t="s">
        <v>1252</v>
      </c>
      <c r="C81" s="185" t="s">
        <v>1273</v>
      </c>
      <c r="D81" s="221" t="s">
        <v>1274</v>
      </c>
      <c r="E81" s="221" t="s">
        <v>1275</v>
      </c>
      <c r="F81" s="221" t="s">
        <v>1276</v>
      </c>
      <c r="G81" s="221" t="s">
        <v>1277</v>
      </c>
    </row>
    <row r="82" spans="1:7" x14ac:dyDescent="0.2">
      <c r="A82" s="185">
        <v>1140</v>
      </c>
      <c r="B82" s="184" t="s">
        <v>1252</v>
      </c>
      <c r="C82" s="185" t="s">
        <v>1273</v>
      </c>
      <c r="D82" s="221" t="s">
        <v>1278</v>
      </c>
      <c r="E82" s="221" t="s">
        <v>1275</v>
      </c>
      <c r="F82" s="221" t="s">
        <v>1277</v>
      </c>
      <c r="G82" s="221" t="s">
        <v>1277</v>
      </c>
    </row>
    <row r="83" spans="1:7" x14ac:dyDescent="0.2">
      <c r="A83" s="185">
        <v>1141</v>
      </c>
      <c r="B83" s="184" t="s">
        <v>1279</v>
      </c>
      <c r="C83" s="185" t="s">
        <v>1273</v>
      </c>
      <c r="D83" s="221" t="s">
        <v>1280</v>
      </c>
      <c r="E83" s="221" t="s">
        <v>1275</v>
      </c>
      <c r="F83" s="221" t="s">
        <v>1276</v>
      </c>
      <c r="G83" s="221" t="s">
        <v>1277</v>
      </c>
    </row>
    <row r="84" spans="1:7" x14ac:dyDescent="0.2">
      <c r="A84" s="185">
        <v>1142</v>
      </c>
      <c r="B84" s="184" t="s">
        <v>1252</v>
      </c>
      <c r="C84" s="185" t="s">
        <v>1273</v>
      </c>
      <c r="D84" s="221" t="s">
        <v>1280</v>
      </c>
      <c r="E84" s="221" t="s">
        <v>1275</v>
      </c>
      <c r="F84" s="221" t="s">
        <v>1276</v>
      </c>
      <c r="G84" s="221" t="s">
        <v>1277</v>
      </c>
    </row>
    <row r="85" spans="1:7" x14ac:dyDescent="0.2">
      <c r="A85" s="185">
        <v>1143</v>
      </c>
      <c r="B85" s="184" t="s">
        <v>1252</v>
      </c>
      <c r="C85" s="185" t="s">
        <v>1273</v>
      </c>
      <c r="D85" s="221" t="s">
        <v>1280</v>
      </c>
      <c r="E85" s="221" t="s">
        <v>1275</v>
      </c>
      <c r="F85" s="221" t="s">
        <v>1276</v>
      </c>
      <c r="G85" s="221" t="s">
        <v>1277</v>
      </c>
    </row>
    <row r="86" spans="1:7" x14ac:dyDescent="0.2">
      <c r="A86" s="185">
        <v>1144</v>
      </c>
      <c r="B86" s="184" t="s">
        <v>1252</v>
      </c>
      <c r="C86" s="185" t="s">
        <v>1273</v>
      </c>
      <c r="D86" s="221" t="s">
        <v>1280</v>
      </c>
      <c r="E86" s="221" t="s">
        <v>1275</v>
      </c>
      <c r="F86" s="221" t="s">
        <v>1276</v>
      </c>
      <c r="G86" s="221" t="s">
        <v>1277</v>
      </c>
    </row>
    <row r="87" spans="1:7" x14ac:dyDescent="0.2">
      <c r="A87" s="185">
        <v>1145</v>
      </c>
      <c r="B87" s="184" t="s">
        <v>1252</v>
      </c>
      <c r="C87" s="185" t="s">
        <v>1273</v>
      </c>
      <c r="D87" s="221" t="s">
        <v>1280</v>
      </c>
      <c r="E87" s="221" t="s">
        <v>1275</v>
      </c>
      <c r="F87" s="221" t="s">
        <v>1276</v>
      </c>
      <c r="G87" s="221" t="s">
        <v>1277</v>
      </c>
    </row>
    <row r="88" spans="1:7" x14ac:dyDescent="0.2">
      <c r="A88" s="185">
        <v>1147</v>
      </c>
      <c r="B88" s="184" t="s">
        <v>1252</v>
      </c>
      <c r="C88" s="185" t="s">
        <v>1273</v>
      </c>
      <c r="D88" s="221" t="s">
        <v>1280</v>
      </c>
      <c r="E88" s="221" t="s">
        <v>1275</v>
      </c>
      <c r="F88" s="221" t="s">
        <v>1276</v>
      </c>
      <c r="G88" s="221" t="s">
        <v>1277</v>
      </c>
    </row>
    <row r="89" spans="1:7" x14ac:dyDescent="0.2">
      <c r="A89" s="185">
        <v>1148</v>
      </c>
      <c r="B89" s="184" t="s">
        <v>1252</v>
      </c>
      <c r="C89" s="185" t="s">
        <v>1273</v>
      </c>
      <c r="D89" s="221" t="s">
        <v>1274</v>
      </c>
      <c r="E89" s="221" t="s">
        <v>1275</v>
      </c>
      <c r="F89" s="221" t="s">
        <v>1276</v>
      </c>
      <c r="G89" s="221" t="s">
        <v>1277</v>
      </c>
    </row>
    <row r="90" spans="1:7" x14ac:dyDescent="0.2">
      <c r="A90" s="185">
        <v>1150</v>
      </c>
      <c r="B90" s="184" t="s">
        <v>1252</v>
      </c>
      <c r="C90" s="185" t="s">
        <v>1273</v>
      </c>
      <c r="D90" s="221" t="s">
        <v>1278</v>
      </c>
      <c r="E90" s="221" t="s">
        <v>1275</v>
      </c>
      <c r="F90" s="221" t="s">
        <v>1277</v>
      </c>
      <c r="G90" s="221" t="s">
        <v>1277</v>
      </c>
    </row>
    <row r="91" spans="1:7" x14ac:dyDescent="0.2">
      <c r="A91" s="185">
        <v>1151</v>
      </c>
      <c r="B91" s="184" t="s">
        <v>1279</v>
      </c>
      <c r="C91" s="185" t="s">
        <v>1273</v>
      </c>
      <c r="D91" s="221" t="s">
        <v>1280</v>
      </c>
      <c r="E91" s="221" t="s">
        <v>1275</v>
      </c>
      <c r="F91" s="221" t="s">
        <v>1276</v>
      </c>
      <c r="G91" s="221" t="s">
        <v>1277</v>
      </c>
    </row>
    <row r="92" spans="1:7" x14ac:dyDescent="0.2">
      <c r="A92" s="185">
        <v>1152</v>
      </c>
      <c r="B92" s="184" t="s">
        <v>1252</v>
      </c>
      <c r="C92" s="185" t="s">
        <v>1273</v>
      </c>
      <c r="D92" s="221" t="s">
        <v>1280</v>
      </c>
      <c r="E92" s="221" t="s">
        <v>1275</v>
      </c>
      <c r="F92" s="221" t="s">
        <v>1276</v>
      </c>
      <c r="G92" s="221" t="s">
        <v>1277</v>
      </c>
    </row>
    <row r="93" spans="1:7" x14ac:dyDescent="0.2">
      <c r="A93" s="185">
        <v>1153</v>
      </c>
      <c r="B93" s="184" t="s">
        <v>1252</v>
      </c>
      <c r="C93" s="185" t="s">
        <v>1273</v>
      </c>
      <c r="D93" s="221" t="s">
        <v>1280</v>
      </c>
      <c r="E93" s="221" t="s">
        <v>1275</v>
      </c>
      <c r="F93" s="221" t="s">
        <v>1276</v>
      </c>
      <c r="G93" s="221" t="s">
        <v>1277</v>
      </c>
    </row>
    <row r="94" spans="1:7" x14ac:dyDescent="0.2">
      <c r="A94" s="185">
        <v>1160</v>
      </c>
      <c r="B94" s="184" t="s">
        <v>1252</v>
      </c>
      <c r="C94" s="185" t="s">
        <v>1273</v>
      </c>
      <c r="D94" s="221" t="s">
        <v>1278</v>
      </c>
      <c r="E94" s="221" t="s">
        <v>1275</v>
      </c>
      <c r="F94" s="221" t="s">
        <v>1277</v>
      </c>
      <c r="G94" s="221" t="s">
        <v>1277</v>
      </c>
    </row>
    <row r="95" spans="1:7" x14ac:dyDescent="0.2">
      <c r="A95" s="185">
        <v>1161</v>
      </c>
      <c r="B95" s="184" t="s">
        <v>1279</v>
      </c>
      <c r="C95" s="185" t="s">
        <v>1273</v>
      </c>
      <c r="D95" s="221" t="s">
        <v>1280</v>
      </c>
      <c r="E95" s="221" t="s">
        <v>1275</v>
      </c>
      <c r="F95" s="221" t="s">
        <v>1276</v>
      </c>
      <c r="G95" s="221" t="s">
        <v>1277</v>
      </c>
    </row>
    <row r="96" spans="1:7" x14ac:dyDescent="0.2">
      <c r="A96" s="185">
        <v>1163</v>
      </c>
      <c r="B96" s="184" t="s">
        <v>1252</v>
      </c>
      <c r="C96" s="185" t="s">
        <v>1273</v>
      </c>
      <c r="D96" s="221" t="s">
        <v>1280</v>
      </c>
      <c r="E96" s="221" t="s">
        <v>1275</v>
      </c>
      <c r="F96" s="221" t="s">
        <v>1276</v>
      </c>
      <c r="G96" s="221" t="s">
        <v>1277</v>
      </c>
    </row>
    <row r="97" spans="1:7" x14ac:dyDescent="0.2">
      <c r="A97" s="185">
        <v>1165</v>
      </c>
      <c r="B97" s="184" t="s">
        <v>1252</v>
      </c>
      <c r="C97" s="185" t="s">
        <v>1273</v>
      </c>
      <c r="D97" s="221" t="s">
        <v>1280</v>
      </c>
      <c r="E97" s="221" t="s">
        <v>1275</v>
      </c>
      <c r="F97" s="221" t="s">
        <v>1276</v>
      </c>
      <c r="G97" s="221" t="s">
        <v>1277</v>
      </c>
    </row>
    <row r="98" spans="1:7" x14ac:dyDescent="0.2">
      <c r="A98" s="185">
        <v>1166</v>
      </c>
      <c r="B98" s="184" t="s">
        <v>1252</v>
      </c>
      <c r="C98" s="185" t="s">
        <v>1273</v>
      </c>
      <c r="D98" s="221" t="s">
        <v>1280</v>
      </c>
      <c r="E98" s="221" t="s">
        <v>1275</v>
      </c>
      <c r="F98" s="221" t="s">
        <v>1276</v>
      </c>
      <c r="G98" s="221" t="s">
        <v>1277</v>
      </c>
    </row>
    <row r="99" spans="1:7" x14ac:dyDescent="0.2">
      <c r="A99" s="185">
        <v>1170</v>
      </c>
      <c r="B99" s="184" t="s">
        <v>1252</v>
      </c>
      <c r="C99" s="185" t="s">
        <v>1273</v>
      </c>
      <c r="D99" s="221" t="s">
        <v>1278</v>
      </c>
      <c r="E99" s="221" t="s">
        <v>1275</v>
      </c>
      <c r="F99" s="221" t="s">
        <v>1277</v>
      </c>
      <c r="G99" s="221" t="s">
        <v>1277</v>
      </c>
    </row>
    <row r="100" spans="1:7" x14ac:dyDescent="0.2">
      <c r="A100" s="185">
        <v>1171</v>
      </c>
      <c r="B100" s="184" t="s">
        <v>1279</v>
      </c>
      <c r="C100" s="185" t="s">
        <v>1273</v>
      </c>
      <c r="D100" s="221" t="s">
        <v>1280</v>
      </c>
      <c r="E100" s="221" t="s">
        <v>1275</v>
      </c>
      <c r="F100" s="221" t="s">
        <v>1276</v>
      </c>
      <c r="G100" s="221" t="s">
        <v>1277</v>
      </c>
    </row>
    <row r="101" spans="1:7" x14ac:dyDescent="0.2">
      <c r="A101" s="185">
        <v>1172</v>
      </c>
      <c r="B101" s="184" t="s">
        <v>1252</v>
      </c>
      <c r="C101" s="185" t="s">
        <v>1273</v>
      </c>
      <c r="D101" s="221" t="s">
        <v>1280</v>
      </c>
      <c r="E101" s="221" t="s">
        <v>1275</v>
      </c>
      <c r="F101" s="221" t="s">
        <v>1276</v>
      </c>
      <c r="G101" s="221" t="s">
        <v>1277</v>
      </c>
    </row>
    <row r="102" spans="1:7" x14ac:dyDescent="0.2">
      <c r="A102" s="185">
        <v>1173</v>
      </c>
      <c r="B102" s="184" t="s">
        <v>1252</v>
      </c>
      <c r="C102" s="185" t="s">
        <v>1273</v>
      </c>
      <c r="D102" s="221" t="s">
        <v>1280</v>
      </c>
      <c r="E102" s="221" t="s">
        <v>1275</v>
      </c>
      <c r="F102" s="221" t="s">
        <v>1276</v>
      </c>
      <c r="G102" s="221" t="s">
        <v>1277</v>
      </c>
    </row>
    <row r="103" spans="1:7" x14ac:dyDescent="0.2">
      <c r="A103" s="185">
        <v>1180</v>
      </c>
      <c r="B103" s="184" t="s">
        <v>1252</v>
      </c>
      <c r="C103" s="185" t="s">
        <v>1273</v>
      </c>
      <c r="D103" s="221" t="s">
        <v>1278</v>
      </c>
      <c r="E103" s="221" t="s">
        <v>1275</v>
      </c>
      <c r="F103" s="221" t="s">
        <v>1277</v>
      </c>
      <c r="G103" s="221" t="s">
        <v>1277</v>
      </c>
    </row>
    <row r="104" spans="1:7" x14ac:dyDescent="0.2">
      <c r="A104" s="185">
        <v>1181</v>
      </c>
      <c r="B104" s="184" t="s">
        <v>1279</v>
      </c>
      <c r="C104" s="185" t="s">
        <v>1273</v>
      </c>
      <c r="D104" s="221" t="s">
        <v>1280</v>
      </c>
      <c r="E104" s="221" t="s">
        <v>1275</v>
      </c>
      <c r="F104" s="221" t="s">
        <v>1276</v>
      </c>
      <c r="G104" s="221" t="s">
        <v>1277</v>
      </c>
    </row>
    <row r="105" spans="1:7" x14ac:dyDescent="0.2">
      <c r="A105" s="185">
        <v>1182</v>
      </c>
      <c r="B105" s="184" t="s">
        <v>1252</v>
      </c>
      <c r="C105" s="185" t="s">
        <v>1273</v>
      </c>
      <c r="D105" s="221" t="s">
        <v>1280</v>
      </c>
      <c r="E105" s="221" t="s">
        <v>1275</v>
      </c>
      <c r="F105" s="221" t="s">
        <v>1276</v>
      </c>
      <c r="G105" s="221" t="s">
        <v>1277</v>
      </c>
    </row>
    <row r="106" spans="1:7" x14ac:dyDescent="0.2">
      <c r="A106" s="185">
        <v>1183</v>
      </c>
      <c r="B106" s="184" t="s">
        <v>1252</v>
      </c>
      <c r="C106" s="185" t="s">
        <v>1273</v>
      </c>
      <c r="D106" s="221" t="s">
        <v>1280</v>
      </c>
      <c r="E106" s="221" t="s">
        <v>1275</v>
      </c>
      <c r="F106" s="221" t="s">
        <v>1276</v>
      </c>
      <c r="G106" s="221" t="s">
        <v>1277</v>
      </c>
    </row>
    <row r="107" spans="1:7" x14ac:dyDescent="0.2">
      <c r="A107" s="185">
        <v>1190</v>
      </c>
      <c r="B107" s="184" t="s">
        <v>1252</v>
      </c>
      <c r="C107" s="185" t="s">
        <v>1273</v>
      </c>
      <c r="D107" s="221" t="s">
        <v>1278</v>
      </c>
      <c r="E107" s="221" t="s">
        <v>1275</v>
      </c>
      <c r="F107" s="221" t="s">
        <v>1277</v>
      </c>
      <c r="G107" s="221" t="s">
        <v>1277</v>
      </c>
    </row>
    <row r="108" spans="1:7" x14ac:dyDescent="0.2">
      <c r="A108" s="185">
        <v>1191</v>
      </c>
      <c r="B108" s="184" t="s">
        <v>1279</v>
      </c>
      <c r="C108" s="185" t="s">
        <v>1273</v>
      </c>
      <c r="D108" s="221" t="s">
        <v>1280</v>
      </c>
      <c r="E108" s="221" t="s">
        <v>1275</v>
      </c>
      <c r="F108" s="221" t="s">
        <v>1276</v>
      </c>
      <c r="G108" s="221" t="s">
        <v>1277</v>
      </c>
    </row>
    <row r="109" spans="1:7" x14ac:dyDescent="0.2">
      <c r="A109" s="185">
        <v>1192</v>
      </c>
      <c r="B109" s="184" t="s">
        <v>1252</v>
      </c>
      <c r="C109" s="185" t="s">
        <v>1273</v>
      </c>
      <c r="D109" s="221" t="s">
        <v>1280</v>
      </c>
      <c r="E109" s="221" t="s">
        <v>1275</v>
      </c>
      <c r="F109" s="221" t="s">
        <v>1276</v>
      </c>
      <c r="G109" s="221" t="s">
        <v>1277</v>
      </c>
    </row>
    <row r="110" spans="1:7" x14ac:dyDescent="0.2">
      <c r="A110" s="185">
        <v>1193</v>
      </c>
      <c r="B110" s="184" t="s">
        <v>1252</v>
      </c>
      <c r="C110" s="185" t="s">
        <v>1273</v>
      </c>
      <c r="D110" s="221" t="s">
        <v>1280</v>
      </c>
      <c r="E110" s="221" t="s">
        <v>1275</v>
      </c>
      <c r="F110" s="221" t="s">
        <v>1276</v>
      </c>
      <c r="G110" s="221" t="s">
        <v>1277</v>
      </c>
    </row>
    <row r="111" spans="1:7" x14ac:dyDescent="0.2">
      <c r="A111" s="185">
        <v>1194</v>
      </c>
      <c r="B111" s="184" t="s">
        <v>1252</v>
      </c>
      <c r="C111" s="185" t="s">
        <v>1273</v>
      </c>
      <c r="D111" s="221" t="s">
        <v>1280</v>
      </c>
      <c r="E111" s="221" t="s">
        <v>1275</v>
      </c>
      <c r="F111" s="221" t="s">
        <v>1276</v>
      </c>
      <c r="G111" s="221" t="s">
        <v>1277</v>
      </c>
    </row>
    <row r="112" spans="1:7" x14ac:dyDescent="0.2">
      <c r="A112" s="185">
        <v>1195</v>
      </c>
      <c r="B112" s="184" t="s">
        <v>1252</v>
      </c>
      <c r="C112" s="185" t="s">
        <v>1273</v>
      </c>
      <c r="D112" s="221" t="s">
        <v>1280</v>
      </c>
      <c r="E112" s="221" t="s">
        <v>1275</v>
      </c>
      <c r="F112" s="221" t="s">
        <v>1276</v>
      </c>
      <c r="G112" s="221" t="s">
        <v>1277</v>
      </c>
    </row>
    <row r="113" spans="1:7" x14ac:dyDescent="0.2">
      <c r="A113" s="185">
        <v>1196</v>
      </c>
      <c r="B113" s="184" t="s">
        <v>1252</v>
      </c>
      <c r="C113" s="185" t="s">
        <v>1273</v>
      </c>
      <c r="D113" s="221" t="s">
        <v>1280</v>
      </c>
      <c r="E113" s="221" t="s">
        <v>1275</v>
      </c>
      <c r="F113" s="221" t="s">
        <v>1276</v>
      </c>
      <c r="G113" s="221" t="s">
        <v>1277</v>
      </c>
    </row>
    <row r="114" spans="1:7" x14ac:dyDescent="0.2">
      <c r="A114" s="185">
        <v>1200</v>
      </c>
      <c r="B114" s="184" t="s">
        <v>1252</v>
      </c>
      <c r="C114" s="185" t="s">
        <v>1273</v>
      </c>
      <c r="D114" s="221" t="s">
        <v>1278</v>
      </c>
      <c r="E114" s="221" t="s">
        <v>1275</v>
      </c>
      <c r="F114" s="221" t="s">
        <v>1277</v>
      </c>
      <c r="G114" s="221" t="s">
        <v>1277</v>
      </c>
    </row>
    <row r="115" spans="1:7" x14ac:dyDescent="0.2">
      <c r="A115" s="185">
        <v>1201</v>
      </c>
      <c r="B115" s="184" t="s">
        <v>1279</v>
      </c>
      <c r="C115" s="185" t="s">
        <v>1273</v>
      </c>
      <c r="D115" s="221" t="s">
        <v>1280</v>
      </c>
      <c r="E115" s="221" t="s">
        <v>1275</v>
      </c>
      <c r="F115" s="221" t="s">
        <v>1276</v>
      </c>
      <c r="G115" s="221" t="s">
        <v>1277</v>
      </c>
    </row>
    <row r="116" spans="1:7" x14ac:dyDescent="0.2">
      <c r="A116" s="185">
        <v>1202</v>
      </c>
      <c r="B116" s="184" t="s">
        <v>1252</v>
      </c>
      <c r="C116" s="185" t="s">
        <v>1273</v>
      </c>
      <c r="D116" s="221" t="s">
        <v>1280</v>
      </c>
      <c r="E116" s="221" t="s">
        <v>1275</v>
      </c>
      <c r="F116" s="221" t="s">
        <v>1276</v>
      </c>
      <c r="G116" s="221" t="s">
        <v>1277</v>
      </c>
    </row>
    <row r="117" spans="1:7" x14ac:dyDescent="0.2">
      <c r="A117" s="185">
        <v>1203</v>
      </c>
      <c r="B117" s="184" t="s">
        <v>1252</v>
      </c>
      <c r="C117" s="185" t="s">
        <v>1273</v>
      </c>
      <c r="D117" s="221" t="s">
        <v>1280</v>
      </c>
      <c r="E117" s="221" t="s">
        <v>1275</v>
      </c>
      <c r="F117" s="221" t="s">
        <v>1276</v>
      </c>
      <c r="G117" s="221" t="s">
        <v>1277</v>
      </c>
    </row>
    <row r="118" spans="1:7" x14ac:dyDescent="0.2">
      <c r="A118" s="185">
        <v>1204</v>
      </c>
      <c r="B118" s="184" t="s">
        <v>1252</v>
      </c>
      <c r="C118" s="185" t="s">
        <v>1273</v>
      </c>
      <c r="D118" s="221" t="s">
        <v>1280</v>
      </c>
      <c r="E118" s="221" t="s">
        <v>1275</v>
      </c>
      <c r="F118" s="221" t="s">
        <v>1276</v>
      </c>
      <c r="G118" s="221" t="s">
        <v>1277</v>
      </c>
    </row>
    <row r="119" spans="1:7" x14ac:dyDescent="0.2">
      <c r="A119" s="185">
        <v>1205</v>
      </c>
      <c r="B119" s="184" t="s">
        <v>1252</v>
      </c>
      <c r="C119" s="185" t="s">
        <v>1273</v>
      </c>
      <c r="D119" s="221" t="s">
        <v>1280</v>
      </c>
      <c r="E119" s="221" t="s">
        <v>1275</v>
      </c>
      <c r="F119" s="221" t="s">
        <v>1276</v>
      </c>
      <c r="G119" s="221" t="s">
        <v>1277</v>
      </c>
    </row>
    <row r="120" spans="1:7" x14ac:dyDescent="0.2">
      <c r="A120" s="185">
        <v>1206</v>
      </c>
      <c r="B120" s="184" t="s">
        <v>1252</v>
      </c>
      <c r="C120" s="185" t="s">
        <v>1273</v>
      </c>
      <c r="D120" s="221" t="s">
        <v>1280</v>
      </c>
      <c r="E120" s="221" t="s">
        <v>1275</v>
      </c>
      <c r="F120" s="221" t="s">
        <v>1276</v>
      </c>
      <c r="G120" s="221" t="s">
        <v>1277</v>
      </c>
    </row>
    <row r="121" spans="1:7" x14ac:dyDescent="0.2">
      <c r="A121" s="185">
        <v>1210</v>
      </c>
      <c r="B121" s="184" t="s">
        <v>1252</v>
      </c>
      <c r="C121" s="185" t="s">
        <v>1273</v>
      </c>
      <c r="D121" s="221" t="s">
        <v>1278</v>
      </c>
      <c r="E121" s="221" t="s">
        <v>1275</v>
      </c>
      <c r="F121" s="221" t="s">
        <v>1277</v>
      </c>
      <c r="G121" s="221" t="s">
        <v>1277</v>
      </c>
    </row>
    <row r="122" spans="1:7" x14ac:dyDescent="0.2">
      <c r="A122" s="185">
        <v>1211</v>
      </c>
      <c r="B122" s="184" t="s">
        <v>1279</v>
      </c>
      <c r="C122" s="185" t="s">
        <v>1273</v>
      </c>
      <c r="D122" s="221" t="s">
        <v>1280</v>
      </c>
      <c r="E122" s="221" t="s">
        <v>1275</v>
      </c>
      <c r="F122" s="221" t="s">
        <v>1276</v>
      </c>
      <c r="G122" s="221" t="s">
        <v>1277</v>
      </c>
    </row>
    <row r="123" spans="1:7" x14ac:dyDescent="0.2">
      <c r="A123" s="185">
        <v>1212</v>
      </c>
      <c r="B123" s="184" t="s">
        <v>1252</v>
      </c>
      <c r="C123" s="185" t="s">
        <v>1273</v>
      </c>
      <c r="D123" s="221" t="s">
        <v>1280</v>
      </c>
      <c r="E123" s="221" t="s">
        <v>1275</v>
      </c>
      <c r="F123" s="221" t="s">
        <v>1276</v>
      </c>
      <c r="G123" s="221" t="s">
        <v>1277</v>
      </c>
    </row>
    <row r="124" spans="1:7" x14ac:dyDescent="0.2">
      <c r="A124" s="185">
        <v>1213</v>
      </c>
      <c r="B124" s="184" t="s">
        <v>1252</v>
      </c>
      <c r="C124" s="185" t="s">
        <v>1273</v>
      </c>
      <c r="D124" s="221" t="s">
        <v>1280</v>
      </c>
      <c r="E124" s="221" t="s">
        <v>1275</v>
      </c>
      <c r="F124" s="221" t="s">
        <v>1276</v>
      </c>
      <c r="G124" s="221" t="s">
        <v>1277</v>
      </c>
    </row>
    <row r="125" spans="1:7" x14ac:dyDescent="0.2">
      <c r="A125" s="185">
        <v>1214</v>
      </c>
      <c r="B125" s="184" t="s">
        <v>1252</v>
      </c>
      <c r="C125" s="185" t="s">
        <v>1273</v>
      </c>
      <c r="D125" s="221" t="s">
        <v>1280</v>
      </c>
      <c r="E125" s="221" t="s">
        <v>1275</v>
      </c>
      <c r="F125" s="221" t="s">
        <v>1276</v>
      </c>
      <c r="G125" s="221" t="s">
        <v>1277</v>
      </c>
    </row>
    <row r="126" spans="1:7" x14ac:dyDescent="0.2">
      <c r="A126" s="185">
        <v>1215</v>
      </c>
      <c r="B126" s="184" t="s">
        <v>1252</v>
      </c>
      <c r="C126" s="185" t="s">
        <v>1273</v>
      </c>
      <c r="D126" s="221" t="s">
        <v>1280</v>
      </c>
      <c r="E126" s="221" t="s">
        <v>1275</v>
      </c>
      <c r="F126" s="221" t="s">
        <v>1276</v>
      </c>
      <c r="G126" s="221" t="s">
        <v>1277</v>
      </c>
    </row>
    <row r="127" spans="1:7" x14ac:dyDescent="0.2">
      <c r="A127" s="185">
        <v>1216</v>
      </c>
      <c r="B127" s="184" t="s">
        <v>1252</v>
      </c>
      <c r="C127" s="185" t="s">
        <v>1273</v>
      </c>
      <c r="D127" s="221" t="s">
        <v>1280</v>
      </c>
      <c r="E127" s="221" t="s">
        <v>1275</v>
      </c>
      <c r="F127" s="221" t="s">
        <v>1276</v>
      </c>
      <c r="G127" s="221" t="s">
        <v>1277</v>
      </c>
    </row>
    <row r="128" spans="1:7" x14ac:dyDescent="0.2">
      <c r="A128" s="185">
        <v>1217</v>
      </c>
      <c r="B128" s="184" t="s">
        <v>1252</v>
      </c>
      <c r="C128" s="185" t="s">
        <v>1273</v>
      </c>
      <c r="D128" s="221" t="s">
        <v>1280</v>
      </c>
      <c r="E128" s="221" t="s">
        <v>1275</v>
      </c>
      <c r="F128" s="221" t="s">
        <v>1276</v>
      </c>
      <c r="G128" s="221" t="s">
        <v>1277</v>
      </c>
    </row>
    <row r="129" spans="1:7" x14ac:dyDescent="0.2">
      <c r="A129" s="185">
        <v>1218</v>
      </c>
      <c r="B129" s="184" t="s">
        <v>1252</v>
      </c>
      <c r="C129" s="185" t="s">
        <v>1273</v>
      </c>
      <c r="D129" s="221" t="s">
        <v>1280</v>
      </c>
      <c r="E129" s="221" t="s">
        <v>1275</v>
      </c>
      <c r="F129" s="221" t="s">
        <v>1276</v>
      </c>
      <c r="G129" s="221" t="s">
        <v>1277</v>
      </c>
    </row>
    <row r="130" spans="1:7" x14ac:dyDescent="0.2">
      <c r="A130" s="185">
        <v>1220</v>
      </c>
      <c r="B130" s="184" t="s">
        <v>1252</v>
      </c>
      <c r="C130" s="185" t="s">
        <v>1273</v>
      </c>
      <c r="D130" s="221" t="s">
        <v>1278</v>
      </c>
      <c r="E130" s="221" t="s">
        <v>1275</v>
      </c>
      <c r="F130" s="221" t="s">
        <v>1277</v>
      </c>
      <c r="G130" s="221" t="s">
        <v>1277</v>
      </c>
    </row>
    <row r="131" spans="1:7" x14ac:dyDescent="0.2">
      <c r="A131" s="185">
        <v>1221</v>
      </c>
      <c r="B131" s="184" t="s">
        <v>1279</v>
      </c>
      <c r="C131" s="185" t="s">
        <v>1273</v>
      </c>
      <c r="D131" s="221" t="s">
        <v>1280</v>
      </c>
      <c r="E131" s="221" t="s">
        <v>1275</v>
      </c>
      <c r="F131" s="221" t="s">
        <v>1276</v>
      </c>
      <c r="G131" s="221" t="s">
        <v>1277</v>
      </c>
    </row>
    <row r="132" spans="1:7" x14ac:dyDescent="0.2">
      <c r="A132" s="185">
        <v>1222</v>
      </c>
      <c r="B132" s="184" t="s">
        <v>1252</v>
      </c>
      <c r="C132" s="185" t="s">
        <v>1273</v>
      </c>
      <c r="D132" s="221" t="s">
        <v>1280</v>
      </c>
      <c r="E132" s="221" t="s">
        <v>1275</v>
      </c>
      <c r="F132" s="221" t="s">
        <v>1276</v>
      </c>
      <c r="G132" s="221" t="s">
        <v>1277</v>
      </c>
    </row>
    <row r="133" spans="1:7" x14ac:dyDescent="0.2">
      <c r="A133" s="185">
        <v>1223</v>
      </c>
      <c r="B133" s="184" t="s">
        <v>1252</v>
      </c>
      <c r="C133" s="185" t="s">
        <v>1273</v>
      </c>
      <c r="D133" s="221" t="s">
        <v>1280</v>
      </c>
      <c r="E133" s="221" t="s">
        <v>1275</v>
      </c>
      <c r="F133" s="221" t="s">
        <v>1276</v>
      </c>
      <c r="G133" s="221" t="s">
        <v>1277</v>
      </c>
    </row>
    <row r="134" spans="1:7" x14ac:dyDescent="0.2">
      <c r="A134" s="185">
        <v>1224</v>
      </c>
      <c r="B134" s="184" t="s">
        <v>1252</v>
      </c>
      <c r="C134" s="185" t="s">
        <v>1273</v>
      </c>
      <c r="D134" s="221" t="s">
        <v>1280</v>
      </c>
      <c r="E134" s="221" t="s">
        <v>1275</v>
      </c>
      <c r="F134" s="221" t="s">
        <v>1276</v>
      </c>
      <c r="G134" s="221" t="s">
        <v>1277</v>
      </c>
    </row>
    <row r="135" spans="1:7" x14ac:dyDescent="0.2">
      <c r="A135" s="185">
        <v>1225</v>
      </c>
      <c r="B135" s="184" t="s">
        <v>1252</v>
      </c>
      <c r="C135" s="185" t="s">
        <v>1273</v>
      </c>
      <c r="D135" s="221" t="s">
        <v>1280</v>
      </c>
      <c r="E135" s="221" t="s">
        <v>1275</v>
      </c>
      <c r="F135" s="221" t="s">
        <v>1276</v>
      </c>
      <c r="G135" s="221" t="s">
        <v>1277</v>
      </c>
    </row>
    <row r="136" spans="1:7" x14ac:dyDescent="0.2">
      <c r="A136" s="185">
        <v>1226</v>
      </c>
      <c r="B136" s="184" t="s">
        <v>1252</v>
      </c>
      <c r="C136" s="185" t="s">
        <v>1273</v>
      </c>
      <c r="D136" s="221" t="s">
        <v>1280</v>
      </c>
      <c r="E136" s="221" t="s">
        <v>1275</v>
      </c>
      <c r="F136" s="221" t="s">
        <v>1276</v>
      </c>
      <c r="G136" s="221" t="s">
        <v>1277</v>
      </c>
    </row>
    <row r="137" spans="1:7" x14ac:dyDescent="0.2">
      <c r="A137" s="185">
        <v>1228</v>
      </c>
      <c r="B137" s="184" t="s">
        <v>1252</v>
      </c>
      <c r="C137" s="185" t="s">
        <v>1273</v>
      </c>
      <c r="D137" s="221" t="s">
        <v>1280</v>
      </c>
      <c r="E137" s="221" t="s">
        <v>1275</v>
      </c>
      <c r="F137" s="221" t="s">
        <v>1276</v>
      </c>
      <c r="G137" s="221" t="s">
        <v>1277</v>
      </c>
    </row>
    <row r="138" spans="1:7" x14ac:dyDescent="0.2">
      <c r="A138" s="185">
        <v>1229</v>
      </c>
      <c r="B138" s="184" t="s">
        <v>1252</v>
      </c>
      <c r="C138" s="185" t="s">
        <v>1273</v>
      </c>
      <c r="D138" s="221" t="s">
        <v>1280</v>
      </c>
      <c r="E138" s="221" t="s">
        <v>1275</v>
      </c>
      <c r="F138" s="221" t="s">
        <v>1276</v>
      </c>
      <c r="G138" s="221" t="s">
        <v>1277</v>
      </c>
    </row>
    <row r="139" spans="1:7" x14ac:dyDescent="0.2">
      <c r="A139" s="185">
        <v>1230</v>
      </c>
      <c r="B139" s="184" t="s">
        <v>1252</v>
      </c>
      <c r="C139" s="185" t="s">
        <v>1273</v>
      </c>
      <c r="D139" s="221" t="s">
        <v>1278</v>
      </c>
      <c r="E139" s="221" t="s">
        <v>1275</v>
      </c>
      <c r="F139" s="221" t="s">
        <v>1277</v>
      </c>
      <c r="G139" s="221" t="s">
        <v>1277</v>
      </c>
    </row>
    <row r="140" spans="1:7" x14ac:dyDescent="0.2">
      <c r="A140" s="185">
        <v>1231</v>
      </c>
      <c r="B140" s="184" t="s">
        <v>1279</v>
      </c>
      <c r="C140" s="185" t="s">
        <v>1273</v>
      </c>
      <c r="D140" s="221" t="s">
        <v>1280</v>
      </c>
      <c r="E140" s="221" t="s">
        <v>1275</v>
      </c>
      <c r="F140" s="221" t="s">
        <v>1276</v>
      </c>
      <c r="G140" s="221" t="s">
        <v>1277</v>
      </c>
    </row>
    <row r="141" spans="1:7" x14ac:dyDescent="0.2">
      <c r="A141" s="185">
        <v>1232</v>
      </c>
      <c r="B141" s="184" t="s">
        <v>1252</v>
      </c>
      <c r="C141" s="185" t="s">
        <v>1273</v>
      </c>
      <c r="D141" s="221" t="s">
        <v>1280</v>
      </c>
      <c r="E141" s="221" t="s">
        <v>1275</v>
      </c>
      <c r="F141" s="221" t="s">
        <v>1276</v>
      </c>
      <c r="G141" s="221" t="s">
        <v>1277</v>
      </c>
    </row>
    <row r="142" spans="1:7" x14ac:dyDescent="0.2">
      <c r="A142" s="185">
        <v>1233</v>
      </c>
      <c r="B142" s="184" t="s">
        <v>1252</v>
      </c>
      <c r="C142" s="185" t="s">
        <v>1273</v>
      </c>
      <c r="D142" s="221" t="s">
        <v>1280</v>
      </c>
      <c r="E142" s="221" t="s">
        <v>1275</v>
      </c>
      <c r="F142" s="221" t="s">
        <v>1276</v>
      </c>
      <c r="G142" s="221" t="s">
        <v>1277</v>
      </c>
    </row>
    <row r="143" spans="1:7" x14ac:dyDescent="0.2">
      <c r="A143" s="185">
        <v>1234</v>
      </c>
      <c r="B143" s="184" t="s">
        <v>1252</v>
      </c>
      <c r="C143" s="185" t="s">
        <v>1273</v>
      </c>
      <c r="D143" s="221" t="s">
        <v>1280</v>
      </c>
      <c r="E143" s="221" t="s">
        <v>1275</v>
      </c>
      <c r="F143" s="221" t="s">
        <v>1276</v>
      </c>
      <c r="G143" s="221" t="s">
        <v>1277</v>
      </c>
    </row>
    <row r="144" spans="1:7" x14ac:dyDescent="0.2">
      <c r="A144" s="185">
        <v>1235</v>
      </c>
      <c r="B144" s="184" t="s">
        <v>1252</v>
      </c>
      <c r="C144" s="185" t="s">
        <v>1273</v>
      </c>
      <c r="D144" s="221" t="s">
        <v>1280</v>
      </c>
      <c r="E144" s="221" t="s">
        <v>1275</v>
      </c>
      <c r="F144" s="221" t="s">
        <v>1276</v>
      </c>
      <c r="G144" s="221" t="s">
        <v>1277</v>
      </c>
    </row>
    <row r="145" spans="1:7" x14ac:dyDescent="0.2">
      <c r="A145" s="185">
        <v>1236</v>
      </c>
      <c r="B145" s="184" t="s">
        <v>1252</v>
      </c>
      <c r="C145" s="185" t="s">
        <v>1273</v>
      </c>
      <c r="D145" s="221" t="s">
        <v>1280</v>
      </c>
      <c r="E145" s="221" t="s">
        <v>1275</v>
      </c>
      <c r="F145" s="221" t="s">
        <v>1276</v>
      </c>
      <c r="G145" s="221" t="s">
        <v>1277</v>
      </c>
    </row>
    <row r="146" spans="1:7" x14ac:dyDescent="0.2">
      <c r="A146" s="185">
        <v>1238</v>
      </c>
      <c r="B146" s="184" t="s">
        <v>1252</v>
      </c>
      <c r="C146" s="185" t="s">
        <v>1273</v>
      </c>
      <c r="D146" s="221" t="s">
        <v>1280</v>
      </c>
      <c r="E146" s="221" t="s">
        <v>1275</v>
      </c>
      <c r="F146" s="221" t="s">
        <v>1276</v>
      </c>
      <c r="G146" s="221" t="s">
        <v>1277</v>
      </c>
    </row>
    <row r="147" spans="1:7" x14ac:dyDescent="0.2">
      <c r="A147" s="185">
        <v>1239</v>
      </c>
      <c r="B147" s="184" t="s">
        <v>1252</v>
      </c>
      <c r="C147" s="185" t="s">
        <v>1273</v>
      </c>
      <c r="D147" s="221" t="s">
        <v>1280</v>
      </c>
      <c r="E147" s="221" t="s">
        <v>1275</v>
      </c>
      <c r="F147" s="221" t="s">
        <v>1276</v>
      </c>
      <c r="G147" s="221" t="s">
        <v>1277</v>
      </c>
    </row>
    <row r="148" spans="1:7" x14ac:dyDescent="0.2">
      <c r="A148" s="185">
        <v>1300</v>
      </c>
      <c r="B148" s="184" t="s">
        <v>1283</v>
      </c>
      <c r="C148" s="185" t="s">
        <v>1273</v>
      </c>
      <c r="D148" s="221" t="s">
        <v>1278</v>
      </c>
      <c r="E148" s="221" t="s">
        <v>1275</v>
      </c>
      <c r="F148" s="221" t="s">
        <v>1277</v>
      </c>
      <c r="G148" s="221" t="s">
        <v>1277</v>
      </c>
    </row>
    <row r="149" spans="1:7" x14ac:dyDescent="0.2">
      <c r="A149" s="185">
        <v>1400</v>
      </c>
      <c r="B149" s="184" t="s">
        <v>1284</v>
      </c>
      <c r="C149" s="185" t="s">
        <v>1273</v>
      </c>
      <c r="D149" s="221" t="s">
        <v>1280</v>
      </c>
      <c r="E149" s="221" t="s">
        <v>1275</v>
      </c>
      <c r="F149" s="221" t="s">
        <v>1276</v>
      </c>
      <c r="G149" s="221" t="s">
        <v>1277</v>
      </c>
    </row>
    <row r="150" spans="1:7" x14ac:dyDescent="0.2">
      <c r="A150" s="185">
        <v>1402</v>
      </c>
      <c r="B150" s="184" t="s">
        <v>1252</v>
      </c>
      <c r="C150" s="185" t="s">
        <v>1273</v>
      </c>
      <c r="D150" s="221" t="s">
        <v>1280</v>
      </c>
      <c r="E150" s="221" t="s">
        <v>1275</v>
      </c>
      <c r="F150" s="221" t="s">
        <v>1276</v>
      </c>
      <c r="G150" s="221" t="s">
        <v>1277</v>
      </c>
    </row>
    <row r="151" spans="1:7" x14ac:dyDescent="0.2">
      <c r="A151" s="185">
        <v>1423</v>
      </c>
      <c r="B151" s="184" t="s">
        <v>1252</v>
      </c>
      <c r="C151" s="185" t="s">
        <v>1273</v>
      </c>
      <c r="D151" s="221" t="s">
        <v>1280</v>
      </c>
      <c r="E151" s="221" t="s">
        <v>1275</v>
      </c>
      <c r="F151" s="221" t="s">
        <v>1276</v>
      </c>
      <c r="G151" s="221" t="s">
        <v>1277</v>
      </c>
    </row>
    <row r="152" spans="1:7" x14ac:dyDescent="0.2">
      <c r="A152" s="185">
        <v>1500</v>
      </c>
      <c r="B152" s="184" t="s">
        <v>1285</v>
      </c>
      <c r="C152" s="185" t="s">
        <v>1273</v>
      </c>
      <c r="D152" s="221" t="s">
        <v>1286</v>
      </c>
      <c r="E152" s="221" t="s">
        <v>1275</v>
      </c>
      <c r="F152" s="221" t="s">
        <v>1276</v>
      </c>
      <c r="G152" s="221" t="s">
        <v>1277</v>
      </c>
    </row>
    <row r="153" spans="1:7" x14ac:dyDescent="0.2">
      <c r="A153" s="185">
        <v>1502</v>
      </c>
      <c r="B153" s="184" t="s">
        <v>1287</v>
      </c>
      <c r="C153" s="185" t="s">
        <v>1273</v>
      </c>
      <c r="D153" s="221" t="s">
        <v>1286</v>
      </c>
      <c r="E153" s="221" t="s">
        <v>1275</v>
      </c>
      <c r="F153" s="221" t="s">
        <v>1276</v>
      </c>
      <c r="G153" s="221" t="s">
        <v>1277</v>
      </c>
    </row>
    <row r="154" spans="1:7" x14ac:dyDescent="0.2">
      <c r="A154" s="185">
        <v>1503</v>
      </c>
      <c r="B154" s="184" t="s">
        <v>1288</v>
      </c>
      <c r="C154" s="185" t="s">
        <v>1273</v>
      </c>
      <c r="D154" s="221" t="s">
        <v>1286</v>
      </c>
      <c r="E154" s="221" t="s">
        <v>1275</v>
      </c>
      <c r="F154" s="221" t="s">
        <v>1276</v>
      </c>
      <c r="G154" s="221" t="s">
        <v>1277</v>
      </c>
    </row>
    <row r="155" spans="1:7" x14ac:dyDescent="0.2">
      <c r="A155" s="185">
        <v>1600</v>
      </c>
      <c r="B155" s="184" t="s">
        <v>1252</v>
      </c>
      <c r="C155" s="185" t="s">
        <v>1273</v>
      </c>
      <c r="D155" s="221" t="s">
        <v>1274</v>
      </c>
      <c r="E155" s="221" t="s">
        <v>1275</v>
      </c>
      <c r="F155" s="221" t="s">
        <v>1276</v>
      </c>
      <c r="G155" s="221" t="s">
        <v>1277</v>
      </c>
    </row>
    <row r="156" spans="1:7" x14ac:dyDescent="0.2">
      <c r="A156" s="185">
        <v>2000</v>
      </c>
      <c r="B156" s="184" t="s">
        <v>1289</v>
      </c>
      <c r="C156" s="185" t="s">
        <v>1290</v>
      </c>
      <c r="D156" s="221" t="s">
        <v>1278</v>
      </c>
      <c r="E156" s="221" t="s">
        <v>1275</v>
      </c>
      <c r="F156" s="221" t="s">
        <v>1277</v>
      </c>
      <c r="G156" s="221" t="s">
        <v>1277</v>
      </c>
    </row>
    <row r="157" spans="1:7" x14ac:dyDescent="0.2">
      <c r="A157" s="185">
        <v>2002</v>
      </c>
      <c r="B157" s="184" t="s">
        <v>1291</v>
      </c>
      <c r="C157" s="185" t="s">
        <v>1290</v>
      </c>
      <c r="D157" s="221" t="s">
        <v>1278</v>
      </c>
      <c r="E157" s="221" t="s">
        <v>1275</v>
      </c>
      <c r="F157" s="221" t="s">
        <v>1277</v>
      </c>
      <c r="G157" s="221" t="s">
        <v>1276</v>
      </c>
    </row>
    <row r="158" spans="1:7" x14ac:dyDescent="0.2">
      <c r="A158" s="185">
        <v>2003</v>
      </c>
      <c r="B158" s="184" t="s">
        <v>1292</v>
      </c>
      <c r="C158" s="185" t="s">
        <v>1290</v>
      </c>
      <c r="D158" s="221" t="s">
        <v>1278</v>
      </c>
      <c r="E158" s="221" t="s">
        <v>1275</v>
      </c>
      <c r="F158" s="221" t="s">
        <v>1277</v>
      </c>
      <c r="G158" s="221" t="s">
        <v>1276</v>
      </c>
    </row>
    <row r="159" spans="1:7" x14ac:dyDescent="0.2">
      <c r="A159" s="185">
        <v>2004</v>
      </c>
      <c r="B159" s="184" t="s">
        <v>1293</v>
      </c>
      <c r="C159" s="185" t="s">
        <v>1290</v>
      </c>
      <c r="D159" s="221" t="s">
        <v>1278</v>
      </c>
      <c r="E159" s="221" t="s">
        <v>1275</v>
      </c>
      <c r="F159" s="221" t="s">
        <v>1277</v>
      </c>
      <c r="G159" s="221" t="s">
        <v>1276</v>
      </c>
    </row>
    <row r="160" spans="1:7" x14ac:dyDescent="0.2">
      <c r="A160" s="185">
        <v>2011</v>
      </c>
      <c r="B160" s="184" t="s">
        <v>1294</v>
      </c>
      <c r="C160" s="185" t="s">
        <v>1290</v>
      </c>
      <c r="D160" s="221" t="s">
        <v>1278</v>
      </c>
      <c r="E160" s="221" t="s">
        <v>1275</v>
      </c>
      <c r="F160" s="221" t="s">
        <v>1277</v>
      </c>
      <c r="G160" s="221" t="s">
        <v>1276</v>
      </c>
    </row>
    <row r="161" spans="1:7" x14ac:dyDescent="0.2">
      <c r="A161" s="185">
        <v>2013</v>
      </c>
      <c r="B161" s="184" t="s">
        <v>1295</v>
      </c>
      <c r="C161" s="185" t="s">
        <v>1290</v>
      </c>
      <c r="D161" s="221" t="s">
        <v>1278</v>
      </c>
      <c r="E161" s="221" t="s">
        <v>1275</v>
      </c>
      <c r="F161" s="221" t="s">
        <v>1277</v>
      </c>
      <c r="G161" s="221" t="s">
        <v>1276</v>
      </c>
    </row>
    <row r="162" spans="1:7" x14ac:dyDescent="0.2">
      <c r="A162" s="185">
        <v>2014</v>
      </c>
      <c r="B162" s="184" t="s">
        <v>1296</v>
      </c>
      <c r="C162" s="185" t="s">
        <v>1290</v>
      </c>
      <c r="D162" s="221" t="s">
        <v>1278</v>
      </c>
      <c r="E162" s="221" t="s">
        <v>1275</v>
      </c>
      <c r="F162" s="221" t="s">
        <v>1277</v>
      </c>
      <c r="G162" s="221" t="s">
        <v>1276</v>
      </c>
    </row>
    <row r="163" spans="1:7" x14ac:dyDescent="0.2">
      <c r="A163" s="185">
        <v>2020</v>
      </c>
      <c r="B163" s="184" t="s">
        <v>1297</v>
      </c>
      <c r="C163" s="185" t="s">
        <v>1290</v>
      </c>
      <c r="D163" s="221" t="s">
        <v>1278</v>
      </c>
      <c r="E163" s="221" t="s">
        <v>1275</v>
      </c>
      <c r="F163" s="221" t="s">
        <v>1277</v>
      </c>
      <c r="G163" s="221" t="s">
        <v>1277</v>
      </c>
    </row>
    <row r="164" spans="1:7" x14ac:dyDescent="0.2">
      <c r="A164" s="185">
        <v>2022</v>
      </c>
      <c r="B164" s="184" t="s">
        <v>1298</v>
      </c>
      <c r="C164" s="185" t="s">
        <v>1290</v>
      </c>
      <c r="D164" s="221" t="s">
        <v>1278</v>
      </c>
      <c r="E164" s="221" t="s">
        <v>1275</v>
      </c>
      <c r="F164" s="221" t="s">
        <v>1277</v>
      </c>
      <c r="G164" s="221" t="s">
        <v>1276</v>
      </c>
    </row>
    <row r="165" spans="1:7" x14ac:dyDescent="0.2">
      <c r="A165" s="185">
        <v>2023</v>
      </c>
      <c r="B165" s="184" t="s">
        <v>1299</v>
      </c>
      <c r="C165" s="185" t="s">
        <v>1290</v>
      </c>
      <c r="D165" s="221" t="s">
        <v>1278</v>
      </c>
      <c r="E165" s="221" t="s">
        <v>1275</v>
      </c>
      <c r="F165" s="221" t="s">
        <v>1277</v>
      </c>
      <c r="G165" s="221" t="s">
        <v>1277</v>
      </c>
    </row>
    <row r="166" spans="1:7" x14ac:dyDescent="0.2">
      <c r="A166" s="185">
        <v>2024</v>
      </c>
      <c r="B166" s="184" t="s">
        <v>1300</v>
      </c>
      <c r="C166" s="185" t="s">
        <v>1290</v>
      </c>
      <c r="D166" s="221" t="s">
        <v>1278</v>
      </c>
      <c r="E166" s="221" t="s">
        <v>1275</v>
      </c>
      <c r="F166" s="221" t="s">
        <v>1277</v>
      </c>
      <c r="G166" s="221" t="s">
        <v>1276</v>
      </c>
    </row>
    <row r="167" spans="1:7" x14ac:dyDescent="0.2">
      <c r="A167" s="185">
        <v>2031</v>
      </c>
      <c r="B167" s="184" t="s">
        <v>1301</v>
      </c>
      <c r="C167" s="185" t="s">
        <v>1290</v>
      </c>
      <c r="D167" s="221" t="s">
        <v>1278</v>
      </c>
      <c r="E167" s="221" t="s">
        <v>1275</v>
      </c>
      <c r="F167" s="221" t="s">
        <v>1277</v>
      </c>
      <c r="G167" s="221" t="s">
        <v>1276</v>
      </c>
    </row>
    <row r="168" spans="1:7" x14ac:dyDescent="0.2">
      <c r="A168" s="185">
        <v>2032</v>
      </c>
      <c r="B168" s="184" t="s">
        <v>1302</v>
      </c>
      <c r="C168" s="185" t="s">
        <v>1290</v>
      </c>
      <c r="D168" s="221" t="s">
        <v>1278</v>
      </c>
      <c r="E168" s="221" t="s">
        <v>1275</v>
      </c>
      <c r="F168" s="221" t="s">
        <v>1277</v>
      </c>
      <c r="G168" s="221" t="s">
        <v>1276</v>
      </c>
    </row>
    <row r="169" spans="1:7" x14ac:dyDescent="0.2">
      <c r="A169" s="185">
        <v>2033</v>
      </c>
      <c r="B169" s="184" t="s">
        <v>1303</v>
      </c>
      <c r="C169" s="185" t="s">
        <v>1290</v>
      </c>
      <c r="D169" s="221" t="s">
        <v>1278</v>
      </c>
      <c r="E169" s="221" t="s">
        <v>1275</v>
      </c>
      <c r="F169" s="221" t="s">
        <v>1277</v>
      </c>
      <c r="G169" s="221" t="s">
        <v>1276</v>
      </c>
    </row>
    <row r="170" spans="1:7" x14ac:dyDescent="0.2">
      <c r="A170" s="185">
        <v>2034</v>
      </c>
      <c r="B170" s="184" t="s">
        <v>1304</v>
      </c>
      <c r="C170" s="185" t="s">
        <v>1290</v>
      </c>
      <c r="D170" s="221" t="s">
        <v>1278</v>
      </c>
      <c r="E170" s="221" t="s">
        <v>1275</v>
      </c>
      <c r="F170" s="221" t="s">
        <v>1277</v>
      </c>
      <c r="G170" s="221" t="s">
        <v>1277</v>
      </c>
    </row>
    <row r="171" spans="1:7" x14ac:dyDescent="0.2">
      <c r="A171" s="185">
        <v>2041</v>
      </c>
      <c r="B171" s="184" t="s">
        <v>1305</v>
      </c>
      <c r="C171" s="185" t="s">
        <v>1290</v>
      </c>
      <c r="D171" s="221" t="s">
        <v>1278</v>
      </c>
      <c r="E171" s="221" t="s">
        <v>1275</v>
      </c>
      <c r="F171" s="221" t="s">
        <v>1277</v>
      </c>
      <c r="G171" s="221" t="s">
        <v>1277</v>
      </c>
    </row>
    <row r="172" spans="1:7" x14ac:dyDescent="0.2">
      <c r="A172" s="185">
        <v>2042</v>
      </c>
      <c r="B172" s="184" t="s">
        <v>1306</v>
      </c>
      <c r="C172" s="185" t="s">
        <v>1290</v>
      </c>
      <c r="D172" s="221" t="s">
        <v>1278</v>
      </c>
      <c r="E172" s="221" t="s">
        <v>1275</v>
      </c>
      <c r="F172" s="221" t="s">
        <v>1277</v>
      </c>
      <c r="G172" s="221" t="s">
        <v>1276</v>
      </c>
    </row>
    <row r="173" spans="1:7" x14ac:dyDescent="0.2">
      <c r="A173" s="185">
        <v>2051</v>
      </c>
      <c r="B173" s="184" t="s">
        <v>1307</v>
      </c>
      <c r="C173" s="185" t="s">
        <v>1290</v>
      </c>
      <c r="D173" s="221" t="s">
        <v>1278</v>
      </c>
      <c r="E173" s="221" t="s">
        <v>1275</v>
      </c>
      <c r="F173" s="221" t="s">
        <v>1277</v>
      </c>
      <c r="G173" s="221" t="s">
        <v>1277</v>
      </c>
    </row>
    <row r="174" spans="1:7" x14ac:dyDescent="0.2">
      <c r="A174" s="185">
        <v>2052</v>
      </c>
      <c r="B174" s="184" t="s">
        <v>1308</v>
      </c>
      <c r="C174" s="185" t="s">
        <v>1290</v>
      </c>
      <c r="D174" s="221" t="s">
        <v>1278</v>
      </c>
      <c r="E174" s="221" t="s">
        <v>1275</v>
      </c>
      <c r="F174" s="221" t="s">
        <v>1277</v>
      </c>
      <c r="G174" s="221" t="s">
        <v>1276</v>
      </c>
    </row>
    <row r="175" spans="1:7" x14ac:dyDescent="0.2">
      <c r="A175" s="185">
        <v>2053</v>
      </c>
      <c r="B175" s="184" t="s">
        <v>1309</v>
      </c>
      <c r="C175" s="185" t="s">
        <v>1290</v>
      </c>
      <c r="D175" s="221" t="s">
        <v>1278</v>
      </c>
      <c r="E175" s="221" t="s">
        <v>1275</v>
      </c>
      <c r="F175" s="221" t="s">
        <v>1277</v>
      </c>
      <c r="G175" s="221" t="s">
        <v>1276</v>
      </c>
    </row>
    <row r="176" spans="1:7" x14ac:dyDescent="0.2">
      <c r="A176" s="185">
        <v>2054</v>
      </c>
      <c r="B176" s="184" t="s">
        <v>1310</v>
      </c>
      <c r="C176" s="185" t="s">
        <v>1290</v>
      </c>
      <c r="D176" s="221" t="s">
        <v>1278</v>
      </c>
      <c r="E176" s="221" t="s">
        <v>1275</v>
      </c>
      <c r="F176" s="221" t="s">
        <v>1277</v>
      </c>
      <c r="G176" s="221" t="s">
        <v>1277</v>
      </c>
    </row>
    <row r="177" spans="1:7" x14ac:dyDescent="0.2">
      <c r="A177" s="185">
        <v>2061</v>
      </c>
      <c r="B177" s="184" t="s">
        <v>1311</v>
      </c>
      <c r="C177" s="185" t="s">
        <v>1290</v>
      </c>
      <c r="D177" s="221" t="s">
        <v>1278</v>
      </c>
      <c r="E177" s="221" t="s">
        <v>1275</v>
      </c>
      <c r="F177" s="221" t="s">
        <v>1277</v>
      </c>
      <c r="G177" s="221" t="s">
        <v>1277</v>
      </c>
    </row>
    <row r="178" spans="1:7" x14ac:dyDescent="0.2">
      <c r="A178" s="185">
        <v>2062</v>
      </c>
      <c r="B178" s="184" t="s">
        <v>1312</v>
      </c>
      <c r="C178" s="185" t="s">
        <v>1290</v>
      </c>
      <c r="D178" s="221" t="s">
        <v>1278</v>
      </c>
      <c r="E178" s="221" t="s">
        <v>1275</v>
      </c>
      <c r="F178" s="221" t="s">
        <v>1277</v>
      </c>
      <c r="G178" s="221" t="s">
        <v>1276</v>
      </c>
    </row>
    <row r="179" spans="1:7" x14ac:dyDescent="0.2">
      <c r="A179" s="185">
        <v>2063</v>
      </c>
      <c r="B179" s="184" t="s">
        <v>1313</v>
      </c>
      <c r="C179" s="185" t="s">
        <v>1290</v>
      </c>
      <c r="D179" s="221" t="s">
        <v>1278</v>
      </c>
      <c r="E179" s="221" t="s">
        <v>1275</v>
      </c>
      <c r="F179" s="221" t="s">
        <v>1277</v>
      </c>
      <c r="G179" s="221" t="s">
        <v>1276</v>
      </c>
    </row>
    <row r="180" spans="1:7" x14ac:dyDescent="0.2">
      <c r="A180" s="185">
        <v>2064</v>
      </c>
      <c r="B180" s="184" t="s">
        <v>1314</v>
      </c>
      <c r="C180" s="185" t="s">
        <v>1290</v>
      </c>
      <c r="D180" s="221" t="s">
        <v>1278</v>
      </c>
      <c r="E180" s="221" t="s">
        <v>1275</v>
      </c>
      <c r="F180" s="221" t="s">
        <v>1277</v>
      </c>
      <c r="G180" s="221" t="s">
        <v>1276</v>
      </c>
    </row>
    <row r="181" spans="1:7" x14ac:dyDescent="0.2">
      <c r="A181" s="185">
        <v>2070</v>
      </c>
      <c r="B181" s="184" t="s">
        <v>1315</v>
      </c>
      <c r="C181" s="185" t="s">
        <v>1290</v>
      </c>
      <c r="D181" s="221" t="s">
        <v>1278</v>
      </c>
      <c r="E181" s="221" t="s">
        <v>1275</v>
      </c>
      <c r="F181" s="221" t="s">
        <v>1277</v>
      </c>
      <c r="G181" s="221" t="s">
        <v>1277</v>
      </c>
    </row>
    <row r="182" spans="1:7" x14ac:dyDescent="0.2">
      <c r="A182" s="185">
        <v>2073</v>
      </c>
      <c r="B182" s="184" t="s">
        <v>1316</v>
      </c>
      <c r="C182" s="185" t="s">
        <v>1290</v>
      </c>
      <c r="D182" s="221" t="s">
        <v>1278</v>
      </c>
      <c r="E182" s="221" t="s">
        <v>1275</v>
      </c>
      <c r="F182" s="221" t="s">
        <v>1277</v>
      </c>
      <c r="G182" s="221" t="s">
        <v>1276</v>
      </c>
    </row>
    <row r="183" spans="1:7" x14ac:dyDescent="0.2">
      <c r="A183" s="185">
        <v>2074</v>
      </c>
      <c r="B183" s="184" t="s">
        <v>1317</v>
      </c>
      <c r="C183" s="185" t="s">
        <v>1290</v>
      </c>
      <c r="D183" s="221" t="s">
        <v>1278</v>
      </c>
      <c r="E183" s="221" t="s">
        <v>1275</v>
      </c>
      <c r="F183" s="221" t="s">
        <v>1277</v>
      </c>
      <c r="G183" s="221" t="s">
        <v>1276</v>
      </c>
    </row>
    <row r="184" spans="1:7" x14ac:dyDescent="0.2">
      <c r="A184" s="185">
        <v>2081</v>
      </c>
      <c r="B184" s="184" t="s">
        <v>1318</v>
      </c>
      <c r="C184" s="185" t="s">
        <v>1290</v>
      </c>
      <c r="D184" s="221" t="s">
        <v>1278</v>
      </c>
      <c r="E184" s="221" t="s">
        <v>1275</v>
      </c>
      <c r="F184" s="221" t="s">
        <v>1277</v>
      </c>
      <c r="G184" s="221" t="s">
        <v>1276</v>
      </c>
    </row>
    <row r="185" spans="1:7" x14ac:dyDescent="0.2">
      <c r="A185" s="185">
        <v>2082</v>
      </c>
      <c r="B185" s="184" t="s">
        <v>1319</v>
      </c>
      <c r="C185" s="185" t="s">
        <v>1290</v>
      </c>
      <c r="D185" s="221" t="s">
        <v>1278</v>
      </c>
      <c r="E185" s="221" t="s">
        <v>1275</v>
      </c>
      <c r="F185" s="221" t="s">
        <v>1277</v>
      </c>
      <c r="G185" s="221" t="s">
        <v>1276</v>
      </c>
    </row>
    <row r="186" spans="1:7" x14ac:dyDescent="0.2">
      <c r="A186" s="185">
        <v>2083</v>
      </c>
      <c r="B186" s="184" t="s">
        <v>1320</v>
      </c>
      <c r="C186" s="185" t="s">
        <v>1290</v>
      </c>
      <c r="D186" s="221" t="s">
        <v>1278</v>
      </c>
      <c r="E186" s="221" t="s">
        <v>1275</v>
      </c>
      <c r="F186" s="221" t="s">
        <v>1277</v>
      </c>
      <c r="G186" s="221" t="s">
        <v>1276</v>
      </c>
    </row>
    <row r="187" spans="1:7" x14ac:dyDescent="0.2">
      <c r="A187" s="185">
        <v>2084</v>
      </c>
      <c r="B187" s="184" t="s">
        <v>1321</v>
      </c>
      <c r="C187" s="185" t="s">
        <v>1290</v>
      </c>
      <c r="D187" s="221" t="s">
        <v>1278</v>
      </c>
      <c r="E187" s="221" t="s">
        <v>1275</v>
      </c>
      <c r="F187" s="221" t="s">
        <v>1277</v>
      </c>
      <c r="G187" s="221" t="s">
        <v>1277</v>
      </c>
    </row>
    <row r="188" spans="1:7" x14ac:dyDescent="0.2">
      <c r="A188" s="185">
        <v>2091</v>
      </c>
      <c r="B188" s="184" t="s">
        <v>1322</v>
      </c>
      <c r="C188" s="185" t="s">
        <v>1290</v>
      </c>
      <c r="D188" s="221" t="s">
        <v>1278</v>
      </c>
      <c r="E188" s="221" t="s">
        <v>1275</v>
      </c>
      <c r="F188" s="221" t="s">
        <v>1277</v>
      </c>
      <c r="G188" s="221" t="s">
        <v>1276</v>
      </c>
    </row>
    <row r="189" spans="1:7" x14ac:dyDescent="0.2">
      <c r="A189" s="185">
        <v>2092</v>
      </c>
      <c r="B189" s="184" t="s">
        <v>1323</v>
      </c>
      <c r="C189" s="185" t="s">
        <v>1290</v>
      </c>
      <c r="D189" s="221" t="s">
        <v>1278</v>
      </c>
      <c r="E189" s="221" t="s">
        <v>1275</v>
      </c>
      <c r="F189" s="221" t="s">
        <v>1277</v>
      </c>
      <c r="G189" s="221" t="s">
        <v>1276</v>
      </c>
    </row>
    <row r="190" spans="1:7" x14ac:dyDescent="0.2">
      <c r="A190" s="185">
        <v>2093</v>
      </c>
      <c r="B190" s="184" t="s">
        <v>1324</v>
      </c>
      <c r="C190" s="185" t="s">
        <v>1290</v>
      </c>
      <c r="D190" s="221" t="s">
        <v>1278</v>
      </c>
      <c r="E190" s="221" t="s">
        <v>1275</v>
      </c>
      <c r="F190" s="221" t="s">
        <v>1277</v>
      </c>
      <c r="G190" s="221" t="s">
        <v>1277</v>
      </c>
    </row>
    <row r="191" spans="1:7" x14ac:dyDescent="0.2">
      <c r="A191" s="185">
        <v>2094</v>
      </c>
      <c r="B191" s="184" t="s">
        <v>1325</v>
      </c>
      <c r="C191" s="185" t="s">
        <v>1290</v>
      </c>
      <c r="D191" s="221" t="s">
        <v>1278</v>
      </c>
      <c r="E191" s="221" t="s">
        <v>1275</v>
      </c>
      <c r="F191" s="221" t="s">
        <v>1277</v>
      </c>
      <c r="G191" s="221" t="s">
        <v>1276</v>
      </c>
    </row>
    <row r="192" spans="1:7" x14ac:dyDescent="0.2">
      <c r="A192" s="185">
        <v>2095</v>
      </c>
      <c r="B192" s="184" t="s">
        <v>1326</v>
      </c>
      <c r="C192" s="185" t="s">
        <v>1290</v>
      </c>
      <c r="D192" s="221" t="s">
        <v>1278</v>
      </c>
      <c r="E192" s="221" t="s">
        <v>1275</v>
      </c>
      <c r="F192" s="221" t="s">
        <v>1277</v>
      </c>
      <c r="G192" s="221" t="s">
        <v>1276</v>
      </c>
    </row>
    <row r="193" spans="1:7" x14ac:dyDescent="0.2">
      <c r="A193" s="185">
        <v>2100</v>
      </c>
      <c r="B193" s="184" t="s">
        <v>1327</v>
      </c>
      <c r="C193" s="185" t="s">
        <v>1290</v>
      </c>
      <c r="D193" s="221" t="s">
        <v>1278</v>
      </c>
      <c r="E193" s="221" t="s">
        <v>1275</v>
      </c>
      <c r="F193" s="221" t="s">
        <v>1277</v>
      </c>
      <c r="G193" s="221" t="s">
        <v>1277</v>
      </c>
    </row>
    <row r="194" spans="1:7" x14ac:dyDescent="0.2">
      <c r="A194" s="185">
        <v>2102</v>
      </c>
      <c r="B194" s="184" t="s">
        <v>1328</v>
      </c>
      <c r="C194" s="185" t="s">
        <v>1290</v>
      </c>
      <c r="D194" s="221" t="s">
        <v>1278</v>
      </c>
      <c r="E194" s="221" t="s">
        <v>1275</v>
      </c>
      <c r="F194" s="221" t="s">
        <v>1277</v>
      </c>
      <c r="G194" s="221" t="s">
        <v>1277</v>
      </c>
    </row>
    <row r="195" spans="1:7" x14ac:dyDescent="0.2">
      <c r="A195" s="185">
        <v>2103</v>
      </c>
      <c r="B195" s="184" t="s">
        <v>1329</v>
      </c>
      <c r="C195" s="185" t="s">
        <v>1290</v>
      </c>
      <c r="D195" s="221" t="s">
        <v>1278</v>
      </c>
      <c r="E195" s="221" t="s">
        <v>1275</v>
      </c>
      <c r="F195" s="221" t="s">
        <v>1277</v>
      </c>
      <c r="G195" s="221" t="s">
        <v>1277</v>
      </c>
    </row>
    <row r="196" spans="1:7" x14ac:dyDescent="0.2">
      <c r="A196" s="185">
        <v>2104</v>
      </c>
      <c r="B196" s="184" t="s">
        <v>1330</v>
      </c>
      <c r="C196" s="185" t="s">
        <v>1290</v>
      </c>
      <c r="D196" s="221" t="s">
        <v>1278</v>
      </c>
      <c r="E196" s="221" t="s">
        <v>1275</v>
      </c>
      <c r="F196" s="221" t="s">
        <v>1277</v>
      </c>
      <c r="G196" s="221" t="s">
        <v>1277</v>
      </c>
    </row>
    <row r="197" spans="1:7" x14ac:dyDescent="0.2">
      <c r="A197" s="185">
        <v>2105</v>
      </c>
      <c r="B197" s="184" t="s">
        <v>1331</v>
      </c>
      <c r="C197" s="185" t="s">
        <v>1290</v>
      </c>
      <c r="D197" s="221" t="s">
        <v>1278</v>
      </c>
      <c r="E197" s="221" t="s">
        <v>1275</v>
      </c>
      <c r="F197" s="221" t="s">
        <v>1277</v>
      </c>
      <c r="G197" s="221" t="s">
        <v>1276</v>
      </c>
    </row>
    <row r="198" spans="1:7" x14ac:dyDescent="0.2">
      <c r="A198" s="185">
        <v>2111</v>
      </c>
      <c r="B198" s="184" t="s">
        <v>1332</v>
      </c>
      <c r="C198" s="185" t="s">
        <v>1290</v>
      </c>
      <c r="D198" s="221" t="s">
        <v>1278</v>
      </c>
      <c r="E198" s="221" t="s">
        <v>1275</v>
      </c>
      <c r="F198" s="221" t="s">
        <v>1277</v>
      </c>
      <c r="G198" s="221" t="s">
        <v>1276</v>
      </c>
    </row>
    <row r="199" spans="1:7" x14ac:dyDescent="0.2">
      <c r="A199" s="185">
        <v>2112</v>
      </c>
      <c r="B199" s="184" t="s">
        <v>1333</v>
      </c>
      <c r="C199" s="185" t="s">
        <v>1290</v>
      </c>
      <c r="D199" s="221" t="s">
        <v>1278</v>
      </c>
      <c r="E199" s="221" t="s">
        <v>1275</v>
      </c>
      <c r="F199" s="221" t="s">
        <v>1277</v>
      </c>
      <c r="G199" s="221" t="s">
        <v>1276</v>
      </c>
    </row>
    <row r="200" spans="1:7" x14ac:dyDescent="0.2">
      <c r="A200" s="185">
        <v>2113</v>
      </c>
      <c r="B200" s="184" t="s">
        <v>1334</v>
      </c>
      <c r="C200" s="185" t="s">
        <v>1290</v>
      </c>
      <c r="D200" s="221" t="s">
        <v>1278</v>
      </c>
      <c r="E200" s="221" t="s">
        <v>1275</v>
      </c>
      <c r="F200" s="221" t="s">
        <v>1277</v>
      </c>
      <c r="G200" s="221" t="s">
        <v>1276</v>
      </c>
    </row>
    <row r="201" spans="1:7" x14ac:dyDescent="0.2">
      <c r="A201" s="185">
        <v>2114</v>
      </c>
      <c r="B201" s="184" t="s">
        <v>1335</v>
      </c>
      <c r="C201" s="185" t="s">
        <v>1290</v>
      </c>
      <c r="D201" s="221" t="s">
        <v>1278</v>
      </c>
      <c r="E201" s="221" t="s">
        <v>1275</v>
      </c>
      <c r="F201" s="221" t="s">
        <v>1277</v>
      </c>
      <c r="G201" s="221" t="s">
        <v>1276</v>
      </c>
    </row>
    <row r="202" spans="1:7" x14ac:dyDescent="0.2">
      <c r="A202" s="185">
        <v>2115</v>
      </c>
      <c r="B202" s="184" t="s">
        <v>1336</v>
      </c>
      <c r="C202" s="185" t="s">
        <v>1290</v>
      </c>
      <c r="D202" s="221" t="s">
        <v>1278</v>
      </c>
      <c r="E202" s="221" t="s">
        <v>1275</v>
      </c>
      <c r="F202" s="221" t="s">
        <v>1277</v>
      </c>
      <c r="G202" s="221" t="s">
        <v>1277</v>
      </c>
    </row>
    <row r="203" spans="1:7" x14ac:dyDescent="0.2">
      <c r="A203" s="185">
        <v>2116</v>
      </c>
      <c r="B203" s="184" t="s">
        <v>1337</v>
      </c>
      <c r="C203" s="185" t="s">
        <v>1290</v>
      </c>
      <c r="D203" s="221" t="s">
        <v>1278</v>
      </c>
      <c r="E203" s="221" t="s">
        <v>1275</v>
      </c>
      <c r="F203" s="221" t="s">
        <v>1277</v>
      </c>
      <c r="G203" s="221" t="s">
        <v>1276</v>
      </c>
    </row>
    <row r="204" spans="1:7" x14ac:dyDescent="0.2">
      <c r="A204" s="185">
        <v>2120</v>
      </c>
      <c r="B204" s="184" t="s">
        <v>1338</v>
      </c>
      <c r="C204" s="185" t="s">
        <v>1290</v>
      </c>
      <c r="D204" s="221" t="s">
        <v>1278</v>
      </c>
      <c r="E204" s="221" t="s">
        <v>1275</v>
      </c>
      <c r="F204" s="221" t="s">
        <v>1277</v>
      </c>
      <c r="G204" s="221" t="s">
        <v>1277</v>
      </c>
    </row>
    <row r="205" spans="1:7" x14ac:dyDescent="0.2">
      <c r="A205" s="185">
        <v>2122</v>
      </c>
      <c r="B205" s="184" t="s">
        <v>1339</v>
      </c>
      <c r="C205" s="185" t="s">
        <v>1290</v>
      </c>
      <c r="D205" s="221" t="s">
        <v>1278</v>
      </c>
      <c r="E205" s="221" t="s">
        <v>1275</v>
      </c>
      <c r="F205" s="221" t="s">
        <v>1277</v>
      </c>
      <c r="G205" s="221" t="s">
        <v>1277</v>
      </c>
    </row>
    <row r="206" spans="1:7" x14ac:dyDescent="0.2">
      <c r="A206" s="185">
        <v>2123</v>
      </c>
      <c r="B206" s="184" t="s">
        <v>1340</v>
      </c>
      <c r="C206" s="185" t="s">
        <v>1290</v>
      </c>
      <c r="D206" s="221" t="s">
        <v>1278</v>
      </c>
      <c r="E206" s="221" t="s">
        <v>1275</v>
      </c>
      <c r="F206" s="221" t="s">
        <v>1277</v>
      </c>
      <c r="G206" s="221" t="s">
        <v>1276</v>
      </c>
    </row>
    <row r="207" spans="1:7" x14ac:dyDescent="0.2">
      <c r="A207" s="185">
        <v>2124</v>
      </c>
      <c r="B207" s="184" t="s">
        <v>1341</v>
      </c>
      <c r="C207" s="185" t="s">
        <v>1290</v>
      </c>
      <c r="D207" s="221" t="s">
        <v>1278</v>
      </c>
      <c r="E207" s="221" t="s">
        <v>1275</v>
      </c>
      <c r="F207" s="221" t="s">
        <v>1277</v>
      </c>
      <c r="G207" s="221" t="s">
        <v>1277</v>
      </c>
    </row>
    <row r="208" spans="1:7" x14ac:dyDescent="0.2">
      <c r="A208" s="185">
        <v>2125</v>
      </c>
      <c r="B208" s="184" t="s">
        <v>1342</v>
      </c>
      <c r="C208" s="185" t="s">
        <v>1290</v>
      </c>
      <c r="D208" s="221" t="s">
        <v>1278</v>
      </c>
      <c r="E208" s="221" t="s">
        <v>1275</v>
      </c>
      <c r="F208" s="221" t="s">
        <v>1277</v>
      </c>
      <c r="G208" s="221" t="s">
        <v>1276</v>
      </c>
    </row>
    <row r="209" spans="1:7" x14ac:dyDescent="0.2">
      <c r="A209" s="185">
        <v>2126</v>
      </c>
      <c r="B209" s="184" t="s">
        <v>1343</v>
      </c>
      <c r="C209" s="185" t="s">
        <v>1290</v>
      </c>
      <c r="D209" s="221" t="s">
        <v>1278</v>
      </c>
      <c r="E209" s="221" t="s">
        <v>1275</v>
      </c>
      <c r="F209" s="221" t="s">
        <v>1277</v>
      </c>
      <c r="G209" s="221" t="s">
        <v>1276</v>
      </c>
    </row>
    <row r="210" spans="1:7" x14ac:dyDescent="0.2">
      <c r="A210" s="185">
        <v>2130</v>
      </c>
      <c r="B210" s="184" t="s">
        <v>1344</v>
      </c>
      <c r="C210" s="185" t="s">
        <v>1290</v>
      </c>
      <c r="D210" s="221" t="s">
        <v>1278</v>
      </c>
      <c r="E210" s="221" t="s">
        <v>1275</v>
      </c>
      <c r="F210" s="221" t="s">
        <v>1277</v>
      </c>
      <c r="G210" s="221" t="s">
        <v>1277</v>
      </c>
    </row>
    <row r="211" spans="1:7" x14ac:dyDescent="0.2">
      <c r="A211" s="185">
        <v>2132</v>
      </c>
      <c r="B211" s="184" t="s">
        <v>1345</v>
      </c>
      <c r="C211" s="185" t="s">
        <v>1290</v>
      </c>
      <c r="D211" s="221" t="s">
        <v>1278</v>
      </c>
      <c r="E211" s="221" t="s">
        <v>1275</v>
      </c>
      <c r="F211" s="221" t="s">
        <v>1277</v>
      </c>
      <c r="G211" s="221" t="s">
        <v>1276</v>
      </c>
    </row>
    <row r="212" spans="1:7" x14ac:dyDescent="0.2">
      <c r="A212" s="185">
        <v>2133</v>
      </c>
      <c r="B212" s="184" t="s">
        <v>1346</v>
      </c>
      <c r="C212" s="185" t="s">
        <v>1290</v>
      </c>
      <c r="D212" s="221" t="s">
        <v>1278</v>
      </c>
      <c r="E212" s="221" t="s">
        <v>1275</v>
      </c>
      <c r="F212" s="221" t="s">
        <v>1277</v>
      </c>
      <c r="G212" s="221" t="s">
        <v>1276</v>
      </c>
    </row>
    <row r="213" spans="1:7" x14ac:dyDescent="0.2">
      <c r="A213" s="185">
        <v>2134</v>
      </c>
      <c r="B213" s="184" t="s">
        <v>1347</v>
      </c>
      <c r="C213" s="185" t="s">
        <v>1290</v>
      </c>
      <c r="D213" s="221" t="s">
        <v>1278</v>
      </c>
      <c r="E213" s="221" t="s">
        <v>1275</v>
      </c>
      <c r="F213" s="221" t="s">
        <v>1277</v>
      </c>
      <c r="G213" s="221" t="s">
        <v>1276</v>
      </c>
    </row>
    <row r="214" spans="1:7" x14ac:dyDescent="0.2">
      <c r="A214" s="185">
        <v>2135</v>
      </c>
      <c r="B214" s="184" t="s">
        <v>1348</v>
      </c>
      <c r="C214" s="185" t="s">
        <v>1290</v>
      </c>
      <c r="D214" s="221" t="s">
        <v>1278</v>
      </c>
      <c r="E214" s="221" t="s">
        <v>1275</v>
      </c>
      <c r="F214" s="221" t="s">
        <v>1277</v>
      </c>
      <c r="G214" s="221" t="s">
        <v>1276</v>
      </c>
    </row>
    <row r="215" spans="1:7" x14ac:dyDescent="0.2">
      <c r="A215" s="185">
        <v>2136</v>
      </c>
      <c r="B215" s="184" t="s">
        <v>1349</v>
      </c>
      <c r="C215" s="185" t="s">
        <v>1290</v>
      </c>
      <c r="D215" s="221" t="s">
        <v>1278</v>
      </c>
      <c r="E215" s="221" t="s">
        <v>1275</v>
      </c>
      <c r="F215" s="221" t="s">
        <v>1277</v>
      </c>
      <c r="G215" s="221" t="s">
        <v>1277</v>
      </c>
    </row>
    <row r="216" spans="1:7" x14ac:dyDescent="0.2">
      <c r="A216" s="185">
        <v>2141</v>
      </c>
      <c r="B216" s="184" t="s">
        <v>1350</v>
      </c>
      <c r="C216" s="185" t="s">
        <v>1290</v>
      </c>
      <c r="D216" s="221" t="s">
        <v>1278</v>
      </c>
      <c r="E216" s="221" t="s">
        <v>1275</v>
      </c>
      <c r="F216" s="221" t="s">
        <v>1277</v>
      </c>
      <c r="G216" s="221" t="s">
        <v>1277</v>
      </c>
    </row>
    <row r="217" spans="1:7" x14ac:dyDescent="0.2">
      <c r="A217" s="185">
        <v>2143</v>
      </c>
      <c r="B217" s="184" t="s">
        <v>1351</v>
      </c>
      <c r="C217" s="185" t="s">
        <v>1290</v>
      </c>
      <c r="D217" s="221" t="s">
        <v>1278</v>
      </c>
      <c r="E217" s="221" t="s">
        <v>1275</v>
      </c>
      <c r="F217" s="221" t="s">
        <v>1277</v>
      </c>
      <c r="G217" s="221" t="s">
        <v>1276</v>
      </c>
    </row>
    <row r="218" spans="1:7" x14ac:dyDescent="0.2">
      <c r="A218" s="185">
        <v>2144</v>
      </c>
      <c r="B218" s="184" t="s">
        <v>1352</v>
      </c>
      <c r="C218" s="185" t="s">
        <v>1290</v>
      </c>
      <c r="D218" s="221" t="s">
        <v>1278</v>
      </c>
      <c r="E218" s="221" t="s">
        <v>1275</v>
      </c>
      <c r="F218" s="221" t="s">
        <v>1277</v>
      </c>
      <c r="G218" s="221" t="s">
        <v>1276</v>
      </c>
    </row>
    <row r="219" spans="1:7" x14ac:dyDescent="0.2">
      <c r="A219" s="185">
        <v>2145</v>
      </c>
      <c r="B219" s="184" t="s">
        <v>1353</v>
      </c>
      <c r="C219" s="185" t="s">
        <v>1290</v>
      </c>
      <c r="D219" s="221" t="s">
        <v>1278</v>
      </c>
      <c r="E219" s="221" t="s">
        <v>1275</v>
      </c>
      <c r="F219" s="221" t="s">
        <v>1277</v>
      </c>
      <c r="G219" s="221" t="s">
        <v>1277</v>
      </c>
    </row>
    <row r="220" spans="1:7" x14ac:dyDescent="0.2">
      <c r="A220" s="185">
        <v>2151</v>
      </c>
      <c r="B220" s="184" t="s">
        <v>1354</v>
      </c>
      <c r="C220" s="185" t="s">
        <v>1290</v>
      </c>
      <c r="D220" s="221" t="s">
        <v>1278</v>
      </c>
      <c r="E220" s="221" t="s">
        <v>1275</v>
      </c>
      <c r="F220" s="221" t="s">
        <v>1277</v>
      </c>
      <c r="G220" s="221" t="s">
        <v>1276</v>
      </c>
    </row>
    <row r="221" spans="1:7" x14ac:dyDescent="0.2">
      <c r="A221" s="185">
        <v>2152</v>
      </c>
      <c r="B221" s="184" t="s">
        <v>1355</v>
      </c>
      <c r="C221" s="185" t="s">
        <v>1290</v>
      </c>
      <c r="D221" s="221" t="s">
        <v>1278</v>
      </c>
      <c r="E221" s="221" t="s">
        <v>1275</v>
      </c>
      <c r="F221" s="221" t="s">
        <v>1277</v>
      </c>
      <c r="G221" s="221" t="s">
        <v>1277</v>
      </c>
    </row>
    <row r="222" spans="1:7" x14ac:dyDescent="0.2">
      <c r="A222" s="185">
        <v>2153</v>
      </c>
      <c r="B222" s="184" t="s">
        <v>1356</v>
      </c>
      <c r="C222" s="185" t="s">
        <v>1290</v>
      </c>
      <c r="D222" s="221" t="s">
        <v>1278</v>
      </c>
      <c r="E222" s="221" t="s">
        <v>1275</v>
      </c>
      <c r="F222" s="221" t="s">
        <v>1277</v>
      </c>
      <c r="G222" s="221" t="s">
        <v>1276</v>
      </c>
    </row>
    <row r="223" spans="1:7" x14ac:dyDescent="0.2">
      <c r="A223" s="185">
        <v>2154</v>
      </c>
      <c r="B223" s="184" t="s">
        <v>1357</v>
      </c>
      <c r="C223" s="185" t="s">
        <v>1290</v>
      </c>
      <c r="D223" s="221" t="s">
        <v>1278</v>
      </c>
      <c r="E223" s="221" t="s">
        <v>1275</v>
      </c>
      <c r="F223" s="221" t="s">
        <v>1277</v>
      </c>
      <c r="G223" s="221" t="s">
        <v>1276</v>
      </c>
    </row>
    <row r="224" spans="1:7" x14ac:dyDescent="0.2">
      <c r="A224" s="185">
        <v>2161</v>
      </c>
      <c r="B224" s="184" t="s">
        <v>1358</v>
      </c>
      <c r="C224" s="185" t="s">
        <v>1290</v>
      </c>
      <c r="D224" s="221" t="s">
        <v>1278</v>
      </c>
      <c r="E224" s="221" t="s">
        <v>1275</v>
      </c>
      <c r="F224" s="221" t="s">
        <v>1277</v>
      </c>
      <c r="G224" s="221" t="s">
        <v>1277</v>
      </c>
    </row>
    <row r="225" spans="1:7" x14ac:dyDescent="0.2">
      <c r="A225" s="185">
        <v>2162</v>
      </c>
      <c r="B225" s="184" t="s">
        <v>1359</v>
      </c>
      <c r="C225" s="185" t="s">
        <v>1290</v>
      </c>
      <c r="D225" s="221" t="s">
        <v>1278</v>
      </c>
      <c r="E225" s="221" t="s">
        <v>1275</v>
      </c>
      <c r="F225" s="221" t="s">
        <v>1277</v>
      </c>
      <c r="G225" s="221" t="s">
        <v>1276</v>
      </c>
    </row>
    <row r="226" spans="1:7" x14ac:dyDescent="0.2">
      <c r="A226" s="185">
        <v>2163</v>
      </c>
      <c r="B226" s="184" t="s">
        <v>1360</v>
      </c>
      <c r="C226" s="185" t="s">
        <v>1290</v>
      </c>
      <c r="D226" s="221" t="s">
        <v>1278</v>
      </c>
      <c r="E226" s="221" t="s">
        <v>1275</v>
      </c>
      <c r="F226" s="221" t="s">
        <v>1277</v>
      </c>
      <c r="G226" s="221" t="s">
        <v>1277</v>
      </c>
    </row>
    <row r="227" spans="1:7" x14ac:dyDescent="0.2">
      <c r="A227" s="185">
        <v>2164</v>
      </c>
      <c r="B227" s="184" t="s">
        <v>1361</v>
      </c>
      <c r="C227" s="185" t="s">
        <v>1290</v>
      </c>
      <c r="D227" s="221" t="s">
        <v>1278</v>
      </c>
      <c r="E227" s="221" t="s">
        <v>1275</v>
      </c>
      <c r="F227" s="221" t="s">
        <v>1277</v>
      </c>
      <c r="G227" s="221" t="s">
        <v>1276</v>
      </c>
    </row>
    <row r="228" spans="1:7" x14ac:dyDescent="0.2">
      <c r="A228" s="185">
        <v>2165</v>
      </c>
      <c r="B228" s="184" t="s">
        <v>1362</v>
      </c>
      <c r="C228" s="185" t="s">
        <v>1290</v>
      </c>
      <c r="D228" s="221" t="s">
        <v>1278</v>
      </c>
      <c r="E228" s="221" t="s">
        <v>1275</v>
      </c>
      <c r="F228" s="221" t="s">
        <v>1277</v>
      </c>
      <c r="G228" s="221" t="s">
        <v>1276</v>
      </c>
    </row>
    <row r="229" spans="1:7" x14ac:dyDescent="0.2">
      <c r="A229" s="185">
        <v>2170</v>
      </c>
      <c r="B229" s="184" t="s">
        <v>1363</v>
      </c>
      <c r="C229" s="185" t="s">
        <v>1290</v>
      </c>
      <c r="D229" s="221" t="s">
        <v>1278</v>
      </c>
      <c r="E229" s="221" t="s">
        <v>1275</v>
      </c>
      <c r="F229" s="221" t="s">
        <v>1277</v>
      </c>
      <c r="G229" s="221" t="s">
        <v>1277</v>
      </c>
    </row>
    <row r="230" spans="1:7" x14ac:dyDescent="0.2">
      <c r="A230" s="185">
        <v>2171</v>
      </c>
      <c r="B230" s="184" t="s">
        <v>1364</v>
      </c>
      <c r="C230" s="185" t="s">
        <v>1290</v>
      </c>
      <c r="D230" s="221" t="s">
        <v>1278</v>
      </c>
      <c r="E230" s="221" t="s">
        <v>1275</v>
      </c>
      <c r="F230" s="221" t="s">
        <v>1277</v>
      </c>
      <c r="G230" s="221" t="s">
        <v>1276</v>
      </c>
    </row>
    <row r="231" spans="1:7" x14ac:dyDescent="0.2">
      <c r="A231" s="185">
        <v>2172</v>
      </c>
      <c r="B231" s="184" t="s">
        <v>1365</v>
      </c>
      <c r="C231" s="185" t="s">
        <v>1290</v>
      </c>
      <c r="D231" s="221" t="s">
        <v>1278</v>
      </c>
      <c r="E231" s="221" t="s">
        <v>1275</v>
      </c>
      <c r="F231" s="221" t="s">
        <v>1277</v>
      </c>
      <c r="G231" s="221" t="s">
        <v>1277</v>
      </c>
    </row>
    <row r="232" spans="1:7" x14ac:dyDescent="0.2">
      <c r="A232" s="185">
        <v>2181</v>
      </c>
      <c r="B232" s="184" t="s">
        <v>1366</v>
      </c>
      <c r="C232" s="185" t="s">
        <v>1290</v>
      </c>
      <c r="D232" s="221" t="s">
        <v>1278</v>
      </c>
      <c r="E232" s="221" t="s">
        <v>1275</v>
      </c>
      <c r="F232" s="221" t="s">
        <v>1277</v>
      </c>
      <c r="G232" s="221" t="s">
        <v>1276</v>
      </c>
    </row>
    <row r="233" spans="1:7" x14ac:dyDescent="0.2">
      <c r="A233" s="185">
        <v>2182</v>
      </c>
      <c r="B233" s="184" t="s">
        <v>1367</v>
      </c>
      <c r="C233" s="185" t="s">
        <v>1290</v>
      </c>
      <c r="D233" s="221" t="s">
        <v>1278</v>
      </c>
      <c r="E233" s="221" t="s">
        <v>1275</v>
      </c>
      <c r="F233" s="221" t="s">
        <v>1277</v>
      </c>
      <c r="G233" s="221" t="s">
        <v>1276</v>
      </c>
    </row>
    <row r="234" spans="1:7" x14ac:dyDescent="0.2">
      <c r="A234" s="185">
        <v>2183</v>
      </c>
      <c r="B234" s="184" t="s">
        <v>1368</v>
      </c>
      <c r="C234" s="185" t="s">
        <v>1290</v>
      </c>
      <c r="D234" s="221" t="s">
        <v>1278</v>
      </c>
      <c r="E234" s="221" t="s">
        <v>1275</v>
      </c>
      <c r="F234" s="221" t="s">
        <v>1277</v>
      </c>
      <c r="G234" s="221" t="s">
        <v>1276</v>
      </c>
    </row>
    <row r="235" spans="1:7" x14ac:dyDescent="0.2">
      <c r="A235" s="185">
        <v>2184</v>
      </c>
      <c r="B235" s="184" t="s">
        <v>1369</v>
      </c>
      <c r="C235" s="185" t="s">
        <v>1290</v>
      </c>
      <c r="D235" s="221" t="s">
        <v>1278</v>
      </c>
      <c r="E235" s="221" t="s">
        <v>1275</v>
      </c>
      <c r="F235" s="221" t="s">
        <v>1277</v>
      </c>
      <c r="G235" s="221" t="s">
        <v>1276</v>
      </c>
    </row>
    <row r="236" spans="1:7" x14ac:dyDescent="0.2">
      <c r="A236" s="185">
        <v>2185</v>
      </c>
      <c r="B236" s="184" t="s">
        <v>1370</v>
      </c>
      <c r="C236" s="185" t="s">
        <v>1290</v>
      </c>
      <c r="D236" s="221" t="s">
        <v>1278</v>
      </c>
      <c r="E236" s="221" t="s">
        <v>1275</v>
      </c>
      <c r="F236" s="221" t="s">
        <v>1277</v>
      </c>
      <c r="G236" s="221" t="s">
        <v>1276</v>
      </c>
    </row>
    <row r="237" spans="1:7" x14ac:dyDescent="0.2">
      <c r="A237" s="185">
        <v>2191</v>
      </c>
      <c r="B237" s="184" t="s">
        <v>1371</v>
      </c>
      <c r="C237" s="185" t="s">
        <v>1290</v>
      </c>
      <c r="D237" s="221" t="s">
        <v>1278</v>
      </c>
      <c r="E237" s="221" t="s">
        <v>1275</v>
      </c>
      <c r="F237" s="221" t="s">
        <v>1277</v>
      </c>
      <c r="G237" s="221" t="s">
        <v>1277</v>
      </c>
    </row>
    <row r="238" spans="1:7" x14ac:dyDescent="0.2">
      <c r="A238" s="185">
        <v>2192</v>
      </c>
      <c r="B238" s="184" t="s">
        <v>1372</v>
      </c>
      <c r="C238" s="185" t="s">
        <v>1290</v>
      </c>
      <c r="D238" s="221" t="s">
        <v>1278</v>
      </c>
      <c r="E238" s="221" t="s">
        <v>1275</v>
      </c>
      <c r="F238" s="221" t="s">
        <v>1277</v>
      </c>
      <c r="G238" s="221" t="s">
        <v>1276</v>
      </c>
    </row>
    <row r="239" spans="1:7" x14ac:dyDescent="0.2">
      <c r="A239" s="185">
        <v>2193</v>
      </c>
      <c r="B239" s="184" t="s">
        <v>1373</v>
      </c>
      <c r="C239" s="185" t="s">
        <v>1290</v>
      </c>
      <c r="D239" s="221" t="s">
        <v>1278</v>
      </c>
      <c r="E239" s="221" t="s">
        <v>1275</v>
      </c>
      <c r="F239" s="221" t="s">
        <v>1277</v>
      </c>
      <c r="G239" s="221" t="s">
        <v>1276</v>
      </c>
    </row>
    <row r="240" spans="1:7" x14ac:dyDescent="0.2">
      <c r="A240" s="185">
        <v>2201</v>
      </c>
      <c r="B240" s="184" t="s">
        <v>1374</v>
      </c>
      <c r="C240" s="185" t="s">
        <v>1290</v>
      </c>
      <c r="D240" s="221" t="s">
        <v>1278</v>
      </c>
      <c r="E240" s="221" t="s">
        <v>1275</v>
      </c>
      <c r="F240" s="221" t="s">
        <v>1277</v>
      </c>
      <c r="G240" s="221" t="s">
        <v>1277</v>
      </c>
    </row>
    <row r="241" spans="1:7" x14ac:dyDescent="0.2">
      <c r="A241" s="185">
        <v>2202</v>
      </c>
      <c r="B241" s="184" t="s">
        <v>1375</v>
      </c>
      <c r="C241" s="185" t="s">
        <v>1290</v>
      </c>
      <c r="D241" s="221" t="s">
        <v>1278</v>
      </c>
      <c r="E241" s="221" t="s">
        <v>1275</v>
      </c>
      <c r="F241" s="221" t="s">
        <v>1277</v>
      </c>
      <c r="G241" s="221" t="s">
        <v>1277</v>
      </c>
    </row>
    <row r="242" spans="1:7" x14ac:dyDescent="0.2">
      <c r="A242" s="185">
        <v>2203</v>
      </c>
      <c r="B242" s="184" t="s">
        <v>1376</v>
      </c>
      <c r="C242" s="185" t="s">
        <v>1290</v>
      </c>
      <c r="D242" s="221" t="s">
        <v>1278</v>
      </c>
      <c r="E242" s="221" t="s">
        <v>1275</v>
      </c>
      <c r="F242" s="221" t="s">
        <v>1277</v>
      </c>
      <c r="G242" s="221" t="s">
        <v>1277</v>
      </c>
    </row>
    <row r="243" spans="1:7" x14ac:dyDescent="0.2">
      <c r="A243" s="185">
        <v>2211</v>
      </c>
      <c r="B243" s="184" t="s">
        <v>1377</v>
      </c>
      <c r="C243" s="185" t="s">
        <v>1290</v>
      </c>
      <c r="D243" s="221" t="s">
        <v>1278</v>
      </c>
      <c r="E243" s="221" t="s">
        <v>1275</v>
      </c>
      <c r="F243" s="221" t="s">
        <v>1277</v>
      </c>
      <c r="G243" s="221" t="s">
        <v>1276</v>
      </c>
    </row>
    <row r="244" spans="1:7" x14ac:dyDescent="0.2">
      <c r="A244" s="185">
        <v>2212</v>
      </c>
      <c r="B244" s="184" t="s">
        <v>1378</v>
      </c>
      <c r="C244" s="185" t="s">
        <v>1290</v>
      </c>
      <c r="D244" s="221" t="s">
        <v>1278</v>
      </c>
      <c r="E244" s="221" t="s">
        <v>1275</v>
      </c>
      <c r="F244" s="221" t="s">
        <v>1277</v>
      </c>
      <c r="G244" s="221" t="s">
        <v>1276</v>
      </c>
    </row>
    <row r="245" spans="1:7" x14ac:dyDescent="0.2">
      <c r="A245" s="185">
        <v>2213</v>
      </c>
      <c r="B245" s="184" t="s">
        <v>1379</v>
      </c>
      <c r="C245" s="185" t="s">
        <v>1290</v>
      </c>
      <c r="D245" s="221" t="s">
        <v>1278</v>
      </c>
      <c r="E245" s="221" t="s">
        <v>1275</v>
      </c>
      <c r="F245" s="221" t="s">
        <v>1277</v>
      </c>
      <c r="G245" s="221" t="s">
        <v>1277</v>
      </c>
    </row>
    <row r="246" spans="1:7" x14ac:dyDescent="0.2">
      <c r="A246" s="185">
        <v>2214</v>
      </c>
      <c r="B246" s="184" t="s">
        <v>1380</v>
      </c>
      <c r="C246" s="185" t="s">
        <v>1290</v>
      </c>
      <c r="D246" s="221" t="s">
        <v>1278</v>
      </c>
      <c r="E246" s="221" t="s">
        <v>1275</v>
      </c>
      <c r="F246" s="221" t="s">
        <v>1277</v>
      </c>
      <c r="G246" s="221" t="s">
        <v>1277</v>
      </c>
    </row>
    <row r="247" spans="1:7" x14ac:dyDescent="0.2">
      <c r="A247" s="185">
        <v>2215</v>
      </c>
      <c r="B247" s="184" t="s">
        <v>1381</v>
      </c>
      <c r="C247" s="185" t="s">
        <v>1290</v>
      </c>
      <c r="D247" s="221" t="s">
        <v>1278</v>
      </c>
      <c r="E247" s="221" t="s">
        <v>1275</v>
      </c>
      <c r="F247" s="221" t="s">
        <v>1277</v>
      </c>
      <c r="G247" s="221" t="s">
        <v>1276</v>
      </c>
    </row>
    <row r="248" spans="1:7" x14ac:dyDescent="0.2">
      <c r="A248" s="185">
        <v>2221</v>
      </c>
      <c r="B248" s="184" t="s">
        <v>1382</v>
      </c>
      <c r="C248" s="185" t="s">
        <v>1290</v>
      </c>
      <c r="D248" s="221" t="s">
        <v>1278</v>
      </c>
      <c r="E248" s="221" t="s">
        <v>1275</v>
      </c>
      <c r="F248" s="221" t="s">
        <v>1277</v>
      </c>
      <c r="G248" s="221" t="s">
        <v>1276</v>
      </c>
    </row>
    <row r="249" spans="1:7" x14ac:dyDescent="0.2">
      <c r="A249" s="185">
        <v>2222</v>
      </c>
      <c r="B249" s="184" t="s">
        <v>1383</v>
      </c>
      <c r="C249" s="185" t="s">
        <v>1290</v>
      </c>
      <c r="D249" s="221" t="s">
        <v>1278</v>
      </c>
      <c r="E249" s="221" t="s">
        <v>1275</v>
      </c>
      <c r="F249" s="221" t="s">
        <v>1277</v>
      </c>
      <c r="G249" s="221" t="s">
        <v>1276</v>
      </c>
    </row>
    <row r="250" spans="1:7" x14ac:dyDescent="0.2">
      <c r="A250" s="185">
        <v>2223</v>
      </c>
      <c r="B250" s="184" t="s">
        <v>1385</v>
      </c>
      <c r="C250" s="185" t="s">
        <v>1290</v>
      </c>
      <c r="D250" s="221" t="s">
        <v>1278</v>
      </c>
      <c r="E250" s="221" t="s">
        <v>1275</v>
      </c>
      <c r="F250" s="221" t="s">
        <v>1277</v>
      </c>
      <c r="G250" s="221" t="s">
        <v>1276</v>
      </c>
    </row>
    <row r="251" spans="1:7" x14ac:dyDescent="0.2">
      <c r="A251" s="185">
        <v>2224</v>
      </c>
      <c r="B251" s="184" t="s">
        <v>1386</v>
      </c>
      <c r="C251" s="185" t="s">
        <v>1290</v>
      </c>
      <c r="D251" s="221" t="s">
        <v>1278</v>
      </c>
      <c r="E251" s="221" t="s">
        <v>1275</v>
      </c>
      <c r="F251" s="221" t="s">
        <v>1277</v>
      </c>
      <c r="G251" s="221" t="s">
        <v>1276</v>
      </c>
    </row>
    <row r="252" spans="1:7" x14ac:dyDescent="0.2">
      <c r="A252" s="185">
        <v>2225</v>
      </c>
      <c r="B252" s="184" t="s">
        <v>1387</v>
      </c>
      <c r="C252" s="185" t="s">
        <v>1290</v>
      </c>
      <c r="D252" s="221" t="s">
        <v>1278</v>
      </c>
      <c r="E252" s="221" t="s">
        <v>1275</v>
      </c>
      <c r="F252" s="221" t="s">
        <v>1277</v>
      </c>
      <c r="G252" s="221" t="s">
        <v>1277</v>
      </c>
    </row>
    <row r="253" spans="1:7" x14ac:dyDescent="0.2">
      <c r="A253" s="185">
        <v>2230</v>
      </c>
      <c r="B253" s="184" t="s">
        <v>1388</v>
      </c>
      <c r="C253" s="185" t="s">
        <v>1290</v>
      </c>
      <c r="D253" s="221" t="s">
        <v>1278</v>
      </c>
      <c r="E253" s="221" t="s">
        <v>1275</v>
      </c>
      <c r="F253" s="221" t="s">
        <v>1277</v>
      </c>
      <c r="G253" s="221" t="s">
        <v>1277</v>
      </c>
    </row>
    <row r="254" spans="1:7" x14ac:dyDescent="0.2">
      <c r="A254" s="185">
        <v>2231</v>
      </c>
      <c r="B254" s="184" t="s">
        <v>1389</v>
      </c>
      <c r="C254" s="185" t="s">
        <v>1290</v>
      </c>
      <c r="D254" s="221" t="s">
        <v>1278</v>
      </c>
      <c r="E254" s="221" t="s">
        <v>1275</v>
      </c>
      <c r="F254" s="221" t="s">
        <v>1277</v>
      </c>
      <c r="G254" s="221" t="s">
        <v>1277</v>
      </c>
    </row>
    <row r="255" spans="1:7" x14ac:dyDescent="0.2">
      <c r="A255" s="185">
        <v>2232</v>
      </c>
      <c r="B255" s="184" t="s">
        <v>1390</v>
      </c>
      <c r="C255" s="185" t="s">
        <v>1290</v>
      </c>
      <c r="D255" s="221" t="s">
        <v>1278</v>
      </c>
      <c r="E255" s="221" t="s">
        <v>1275</v>
      </c>
      <c r="F255" s="221" t="s">
        <v>1277</v>
      </c>
      <c r="G255" s="221" t="s">
        <v>1277</v>
      </c>
    </row>
    <row r="256" spans="1:7" x14ac:dyDescent="0.2">
      <c r="A256" s="185">
        <v>2241</v>
      </c>
      <c r="B256" s="184" t="s">
        <v>1391</v>
      </c>
      <c r="C256" s="185" t="s">
        <v>1290</v>
      </c>
      <c r="D256" s="221" t="s">
        <v>1278</v>
      </c>
      <c r="E256" s="221" t="s">
        <v>1275</v>
      </c>
      <c r="F256" s="221" t="s">
        <v>1277</v>
      </c>
      <c r="G256" s="221" t="s">
        <v>1276</v>
      </c>
    </row>
    <row r="257" spans="1:7" x14ac:dyDescent="0.2">
      <c r="A257" s="185">
        <v>2242</v>
      </c>
      <c r="B257" s="184" t="s">
        <v>1392</v>
      </c>
      <c r="C257" s="185" t="s">
        <v>1290</v>
      </c>
      <c r="D257" s="221" t="s">
        <v>1278</v>
      </c>
      <c r="E257" s="221" t="s">
        <v>1275</v>
      </c>
      <c r="F257" s="221" t="s">
        <v>1277</v>
      </c>
      <c r="G257" s="221" t="s">
        <v>1277</v>
      </c>
    </row>
    <row r="258" spans="1:7" x14ac:dyDescent="0.2">
      <c r="A258" s="185">
        <v>2243</v>
      </c>
      <c r="B258" s="184" t="s">
        <v>1393</v>
      </c>
      <c r="C258" s="185" t="s">
        <v>1290</v>
      </c>
      <c r="D258" s="221" t="s">
        <v>1278</v>
      </c>
      <c r="E258" s="221" t="s">
        <v>1275</v>
      </c>
      <c r="F258" s="221" t="s">
        <v>1277</v>
      </c>
      <c r="G258" s="221" t="s">
        <v>1276</v>
      </c>
    </row>
    <row r="259" spans="1:7" x14ac:dyDescent="0.2">
      <c r="A259" s="185">
        <v>2244</v>
      </c>
      <c r="B259" s="184" t="s">
        <v>1394</v>
      </c>
      <c r="C259" s="185" t="s">
        <v>1290</v>
      </c>
      <c r="D259" s="221" t="s">
        <v>1278</v>
      </c>
      <c r="E259" s="221" t="s">
        <v>1275</v>
      </c>
      <c r="F259" s="221" t="s">
        <v>1277</v>
      </c>
      <c r="G259" s="221" t="s">
        <v>1276</v>
      </c>
    </row>
    <row r="260" spans="1:7" x14ac:dyDescent="0.2">
      <c r="A260" s="185">
        <v>2245</v>
      </c>
      <c r="B260" s="184" t="s">
        <v>1395</v>
      </c>
      <c r="C260" s="185" t="s">
        <v>1290</v>
      </c>
      <c r="D260" s="221" t="s">
        <v>1278</v>
      </c>
      <c r="E260" s="221" t="s">
        <v>1275</v>
      </c>
      <c r="F260" s="221" t="s">
        <v>1277</v>
      </c>
      <c r="G260" s="221" t="s">
        <v>1276</v>
      </c>
    </row>
    <row r="261" spans="1:7" x14ac:dyDescent="0.2">
      <c r="A261" s="185">
        <v>2251</v>
      </c>
      <c r="B261" s="184" t="s">
        <v>1396</v>
      </c>
      <c r="C261" s="185" t="s">
        <v>1290</v>
      </c>
      <c r="D261" s="221" t="s">
        <v>1278</v>
      </c>
      <c r="E261" s="221" t="s">
        <v>1275</v>
      </c>
      <c r="F261" s="221" t="s">
        <v>1277</v>
      </c>
      <c r="G261" s="221" t="s">
        <v>1276</v>
      </c>
    </row>
    <row r="262" spans="1:7" x14ac:dyDescent="0.2">
      <c r="A262" s="185">
        <v>2252</v>
      </c>
      <c r="B262" s="184" t="s">
        <v>1397</v>
      </c>
      <c r="C262" s="185" t="s">
        <v>1290</v>
      </c>
      <c r="D262" s="221" t="s">
        <v>1278</v>
      </c>
      <c r="E262" s="221" t="s">
        <v>1275</v>
      </c>
      <c r="F262" s="221" t="s">
        <v>1277</v>
      </c>
      <c r="G262" s="221" t="s">
        <v>1276</v>
      </c>
    </row>
    <row r="263" spans="1:7" x14ac:dyDescent="0.2">
      <c r="A263" s="185">
        <v>2253</v>
      </c>
      <c r="B263" s="184" t="s">
        <v>1398</v>
      </c>
      <c r="C263" s="185" t="s">
        <v>1290</v>
      </c>
      <c r="D263" s="221" t="s">
        <v>1278</v>
      </c>
      <c r="E263" s="221" t="s">
        <v>1275</v>
      </c>
      <c r="F263" s="221" t="s">
        <v>1277</v>
      </c>
      <c r="G263" s="221" t="s">
        <v>1276</v>
      </c>
    </row>
    <row r="264" spans="1:7" x14ac:dyDescent="0.2">
      <c r="A264" s="185">
        <v>2261</v>
      </c>
      <c r="B264" s="184" t="s">
        <v>1399</v>
      </c>
      <c r="C264" s="185" t="s">
        <v>1290</v>
      </c>
      <c r="D264" s="221" t="s">
        <v>1278</v>
      </c>
      <c r="E264" s="221" t="s">
        <v>1275</v>
      </c>
      <c r="F264" s="221" t="s">
        <v>1277</v>
      </c>
      <c r="G264" s="221" t="s">
        <v>1277</v>
      </c>
    </row>
    <row r="265" spans="1:7" x14ac:dyDescent="0.2">
      <c r="A265" s="185">
        <v>2262</v>
      </c>
      <c r="B265" s="184" t="s">
        <v>1400</v>
      </c>
      <c r="C265" s="185" t="s">
        <v>1290</v>
      </c>
      <c r="D265" s="221" t="s">
        <v>1278</v>
      </c>
      <c r="E265" s="221" t="s">
        <v>1275</v>
      </c>
      <c r="F265" s="221" t="s">
        <v>1277</v>
      </c>
      <c r="G265" s="221" t="s">
        <v>1276</v>
      </c>
    </row>
    <row r="266" spans="1:7" x14ac:dyDescent="0.2">
      <c r="A266" s="185">
        <v>2263</v>
      </c>
      <c r="B266" s="184" t="s">
        <v>1401</v>
      </c>
      <c r="C266" s="185" t="s">
        <v>1290</v>
      </c>
      <c r="D266" s="221" t="s">
        <v>1278</v>
      </c>
      <c r="E266" s="221" t="s">
        <v>1275</v>
      </c>
      <c r="F266" s="221" t="s">
        <v>1277</v>
      </c>
      <c r="G266" s="221" t="s">
        <v>1277</v>
      </c>
    </row>
    <row r="267" spans="1:7" x14ac:dyDescent="0.2">
      <c r="A267" s="185">
        <v>2264</v>
      </c>
      <c r="B267" s="184" t="s">
        <v>1402</v>
      </c>
      <c r="C267" s="185" t="s">
        <v>1290</v>
      </c>
      <c r="D267" s="221" t="s">
        <v>1278</v>
      </c>
      <c r="E267" s="221" t="s">
        <v>1275</v>
      </c>
      <c r="F267" s="221" t="s">
        <v>1277</v>
      </c>
      <c r="G267" s="221" t="s">
        <v>1276</v>
      </c>
    </row>
    <row r="268" spans="1:7" x14ac:dyDescent="0.2">
      <c r="A268" s="185">
        <v>2265</v>
      </c>
      <c r="B268" s="184" t="s">
        <v>1403</v>
      </c>
      <c r="C268" s="185" t="s">
        <v>1290</v>
      </c>
      <c r="D268" s="221" t="s">
        <v>1278</v>
      </c>
      <c r="E268" s="221" t="s">
        <v>1275</v>
      </c>
      <c r="F268" s="221" t="s">
        <v>1277</v>
      </c>
      <c r="G268" s="221" t="s">
        <v>1276</v>
      </c>
    </row>
    <row r="269" spans="1:7" x14ac:dyDescent="0.2">
      <c r="A269" s="185">
        <v>2272</v>
      </c>
      <c r="B269" s="184" t="s">
        <v>1404</v>
      </c>
      <c r="C269" s="185" t="s">
        <v>1290</v>
      </c>
      <c r="D269" s="221" t="s">
        <v>1278</v>
      </c>
      <c r="E269" s="221" t="s">
        <v>1275</v>
      </c>
      <c r="F269" s="221" t="s">
        <v>1277</v>
      </c>
      <c r="G269" s="221" t="s">
        <v>1276</v>
      </c>
    </row>
    <row r="270" spans="1:7" x14ac:dyDescent="0.2">
      <c r="A270" s="185">
        <v>2273</v>
      </c>
      <c r="B270" s="184" t="s">
        <v>1405</v>
      </c>
      <c r="C270" s="185" t="s">
        <v>1290</v>
      </c>
      <c r="D270" s="221" t="s">
        <v>1278</v>
      </c>
      <c r="E270" s="221" t="s">
        <v>1275</v>
      </c>
      <c r="F270" s="221" t="s">
        <v>1277</v>
      </c>
      <c r="G270" s="221" t="s">
        <v>1277</v>
      </c>
    </row>
    <row r="271" spans="1:7" x14ac:dyDescent="0.2">
      <c r="A271" s="185">
        <v>2274</v>
      </c>
      <c r="B271" s="184" t="s">
        <v>1406</v>
      </c>
      <c r="C271" s="185" t="s">
        <v>1290</v>
      </c>
      <c r="D271" s="221" t="s">
        <v>1278</v>
      </c>
      <c r="E271" s="221" t="s">
        <v>1275</v>
      </c>
      <c r="F271" s="221" t="s">
        <v>1277</v>
      </c>
      <c r="G271" s="221" t="s">
        <v>1277</v>
      </c>
    </row>
    <row r="272" spans="1:7" x14ac:dyDescent="0.2">
      <c r="A272" s="185">
        <v>2275</v>
      </c>
      <c r="B272" s="184" t="s">
        <v>1407</v>
      </c>
      <c r="C272" s="185" t="s">
        <v>1290</v>
      </c>
      <c r="D272" s="221" t="s">
        <v>1278</v>
      </c>
      <c r="E272" s="221" t="s">
        <v>1275</v>
      </c>
      <c r="F272" s="221" t="s">
        <v>1277</v>
      </c>
      <c r="G272" s="221" t="s">
        <v>1276</v>
      </c>
    </row>
    <row r="273" spans="1:7" x14ac:dyDescent="0.2">
      <c r="A273" s="185">
        <v>2276</v>
      </c>
      <c r="B273" s="184" t="s">
        <v>1408</v>
      </c>
      <c r="C273" s="185" t="s">
        <v>1290</v>
      </c>
      <c r="D273" s="221" t="s">
        <v>1278</v>
      </c>
      <c r="E273" s="221" t="s">
        <v>1275</v>
      </c>
      <c r="F273" s="221" t="s">
        <v>1277</v>
      </c>
      <c r="G273" s="221" t="s">
        <v>1276</v>
      </c>
    </row>
    <row r="274" spans="1:7" x14ac:dyDescent="0.2">
      <c r="A274" s="185">
        <v>2281</v>
      </c>
      <c r="B274" s="184" t="s">
        <v>1409</v>
      </c>
      <c r="C274" s="185" t="s">
        <v>1290</v>
      </c>
      <c r="D274" s="221" t="s">
        <v>1278</v>
      </c>
      <c r="E274" s="221" t="s">
        <v>1275</v>
      </c>
      <c r="F274" s="221" t="s">
        <v>1277</v>
      </c>
      <c r="G274" s="221" t="s">
        <v>1276</v>
      </c>
    </row>
    <row r="275" spans="1:7" x14ac:dyDescent="0.2">
      <c r="A275" s="185">
        <v>2282</v>
      </c>
      <c r="B275" s="184" t="s">
        <v>1410</v>
      </c>
      <c r="C275" s="185" t="s">
        <v>1290</v>
      </c>
      <c r="D275" s="221" t="s">
        <v>1278</v>
      </c>
      <c r="E275" s="221" t="s">
        <v>1275</v>
      </c>
      <c r="F275" s="221" t="s">
        <v>1277</v>
      </c>
      <c r="G275" s="221" t="s">
        <v>1276</v>
      </c>
    </row>
    <row r="276" spans="1:7" x14ac:dyDescent="0.2">
      <c r="A276" s="185">
        <v>2283</v>
      </c>
      <c r="B276" s="184" t="s">
        <v>1411</v>
      </c>
      <c r="C276" s="185" t="s">
        <v>1290</v>
      </c>
      <c r="D276" s="221" t="s">
        <v>1278</v>
      </c>
      <c r="E276" s="221" t="s">
        <v>1275</v>
      </c>
      <c r="F276" s="221" t="s">
        <v>1277</v>
      </c>
      <c r="G276" s="221" t="s">
        <v>1277</v>
      </c>
    </row>
    <row r="277" spans="1:7" x14ac:dyDescent="0.2">
      <c r="A277" s="185">
        <v>2284</v>
      </c>
      <c r="B277" s="184" t="s">
        <v>1412</v>
      </c>
      <c r="C277" s="185" t="s">
        <v>1290</v>
      </c>
      <c r="D277" s="221" t="s">
        <v>1278</v>
      </c>
      <c r="E277" s="221" t="s">
        <v>1275</v>
      </c>
      <c r="F277" s="221" t="s">
        <v>1277</v>
      </c>
      <c r="G277" s="221" t="s">
        <v>1276</v>
      </c>
    </row>
    <row r="278" spans="1:7" x14ac:dyDescent="0.2">
      <c r="A278" s="185">
        <v>2285</v>
      </c>
      <c r="B278" s="184" t="s">
        <v>1415</v>
      </c>
      <c r="C278" s="185" t="s">
        <v>1290</v>
      </c>
      <c r="D278" s="221" t="s">
        <v>1278</v>
      </c>
      <c r="E278" s="221" t="s">
        <v>1275</v>
      </c>
      <c r="F278" s="221" t="s">
        <v>1277</v>
      </c>
      <c r="G278" s="221" t="s">
        <v>1276</v>
      </c>
    </row>
    <row r="279" spans="1:7" x14ac:dyDescent="0.2">
      <c r="A279" s="185">
        <v>2286</v>
      </c>
      <c r="B279" s="184" t="s">
        <v>1416</v>
      </c>
      <c r="C279" s="185" t="s">
        <v>1290</v>
      </c>
      <c r="D279" s="221" t="s">
        <v>1278</v>
      </c>
      <c r="E279" s="221" t="s">
        <v>1275</v>
      </c>
      <c r="F279" s="221" t="s">
        <v>1277</v>
      </c>
      <c r="G279" s="221" t="s">
        <v>1276</v>
      </c>
    </row>
    <row r="280" spans="1:7" x14ac:dyDescent="0.2">
      <c r="A280" s="185">
        <v>2291</v>
      </c>
      <c r="B280" s="184" t="s">
        <v>1417</v>
      </c>
      <c r="C280" s="185" t="s">
        <v>1290</v>
      </c>
      <c r="D280" s="221" t="s">
        <v>1278</v>
      </c>
      <c r="E280" s="221" t="s">
        <v>1275</v>
      </c>
      <c r="F280" s="221" t="s">
        <v>1277</v>
      </c>
      <c r="G280" s="221" t="s">
        <v>1277</v>
      </c>
    </row>
    <row r="281" spans="1:7" x14ac:dyDescent="0.2">
      <c r="A281" s="185">
        <v>2292</v>
      </c>
      <c r="B281" s="184" t="s">
        <v>1418</v>
      </c>
      <c r="C281" s="185" t="s">
        <v>1290</v>
      </c>
      <c r="D281" s="221" t="s">
        <v>1278</v>
      </c>
      <c r="E281" s="221" t="s">
        <v>1275</v>
      </c>
      <c r="F281" s="221" t="s">
        <v>1277</v>
      </c>
      <c r="G281" s="221" t="s">
        <v>1276</v>
      </c>
    </row>
    <row r="282" spans="1:7" x14ac:dyDescent="0.2">
      <c r="A282" s="185">
        <v>2293</v>
      </c>
      <c r="B282" s="184" t="s">
        <v>1419</v>
      </c>
      <c r="C282" s="185" t="s">
        <v>1290</v>
      </c>
      <c r="D282" s="221" t="s">
        <v>1278</v>
      </c>
      <c r="E282" s="221" t="s">
        <v>1275</v>
      </c>
      <c r="F282" s="221" t="s">
        <v>1277</v>
      </c>
      <c r="G282" s="221" t="s">
        <v>1276</v>
      </c>
    </row>
    <row r="283" spans="1:7" x14ac:dyDescent="0.2">
      <c r="A283" s="185">
        <v>2294</v>
      </c>
      <c r="B283" s="184" t="s">
        <v>1420</v>
      </c>
      <c r="C283" s="185" t="s">
        <v>1290</v>
      </c>
      <c r="D283" s="221" t="s">
        <v>1278</v>
      </c>
      <c r="E283" s="221" t="s">
        <v>1275</v>
      </c>
      <c r="F283" s="221" t="s">
        <v>1277</v>
      </c>
      <c r="G283" s="221" t="s">
        <v>1277</v>
      </c>
    </row>
    <row r="284" spans="1:7" x14ac:dyDescent="0.2">
      <c r="A284" s="185">
        <v>2295</v>
      </c>
      <c r="B284" s="184" t="s">
        <v>1421</v>
      </c>
      <c r="C284" s="185" t="s">
        <v>1290</v>
      </c>
      <c r="D284" s="221" t="s">
        <v>1278</v>
      </c>
      <c r="E284" s="221" t="s">
        <v>1275</v>
      </c>
      <c r="F284" s="221" t="s">
        <v>1277</v>
      </c>
      <c r="G284" s="221" t="s">
        <v>1276</v>
      </c>
    </row>
    <row r="285" spans="1:7" x14ac:dyDescent="0.2">
      <c r="A285" s="185">
        <v>2301</v>
      </c>
      <c r="B285" s="184" t="s">
        <v>1422</v>
      </c>
      <c r="C285" s="185" t="s">
        <v>1290</v>
      </c>
      <c r="D285" s="221" t="s">
        <v>1278</v>
      </c>
      <c r="E285" s="221" t="s">
        <v>1275</v>
      </c>
      <c r="F285" s="221" t="s">
        <v>1277</v>
      </c>
      <c r="G285" s="221" t="s">
        <v>1277</v>
      </c>
    </row>
    <row r="286" spans="1:7" x14ac:dyDescent="0.2">
      <c r="A286" s="185">
        <v>2304</v>
      </c>
      <c r="B286" s="184" t="s">
        <v>1423</v>
      </c>
      <c r="C286" s="185" t="s">
        <v>1290</v>
      </c>
      <c r="D286" s="221" t="s">
        <v>1278</v>
      </c>
      <c r="E286" s="221" t="s">
        <v>1275</v>
      </c>
      <c r="F286" s="221" t="s">
        <v>1277</v>
      </c>
      <c r="G286" s="221" t="s">
        <v>1277</v>
      </c>
    </row>
    <row r="287" spans="1:7" x14ac:dyDescent="0.2">
      <c r="A287" s="185">
        <v>2305</v>
      </c>
      <c r="B287" s="184" t="s">
        <v>1424</v>
      </c>
      <c r="C287" s="185" t="s">
        <v>1290</v>
      </c>
      <c r="D287" s="221" t="s">
        <v>1278</v>
      </c>
      <c r="E287" s="221" t="s">
        <v>1275</v>
      </c>
      <c r="F287" s="221" t="s">
        <v>1277</v>
      </c>
      <c r="G287" s="221" t="s">
        <v>1276</v>
      </c>
    </row>
    <row r="288" spans="1:7" x14ac:dyDescent="0.2">
      <c r="A288" s="185">
        <v>2320</v>
      </c>
      <c r="B288" s="184" t="s">
        <v>1425</v>
      </c>
      <c r="C288" s="185" t="s">
        <v>1290</v>
      </c>
      <c r="D288" s="221" t="s">
        <v>1278</v>
      </c>
      <c r="E288" s="221" t="s">
        <v>1275</v>
      </c>
      <c r="F288" s="221" t="s">
        <v>1277</v>
      </c>
      <c r="G288" s="221" t="s">
        <v>1277</v>
      </c>
    </row>
    <row r="289" spans="1:7" x14ac:dyDescent="0.2">
      <c r="A289" s="185">
        <v>2322</v>
      </c>
      <c r="B289" s="184" t="s">
        <v>1426</v>
      </c>
      <c r="C289" s="185" t="s">
        <v>1290</v>
      </c>
      <c r="D289" s="221" t="s">
        <v>1278</v>
      </c>
      <c r="E289" s="221" t="s">
        <v>1275</v>
      </c>
      <c r="F289" s="221" t="s">
        <v>1277</v>
      </c>
      <c r="G289" s="221" t="s">
        <v>1276</v>
      </c>
    </row>
    <row r="290" spans="1:7" x14ac:dyDescent="0.2">
      <c r="A290" s="185">
        <v>2323</v>
      </c>
      <c r="B290" s="184" t="s">
        <v>1427</v>
      </c>
      <c r="C290" s="185" t="s">
        <v>1290</v>
      </c>
      <c r="D290" s="221" t="s">
        <v>1280</v>
      </c>
      <c r="E290" s="221" t="s">
        <v>1275</v>
      </c>
      <c r="F290" s="221" t="s">
        <v>1276</v>
      </c>
      <c r="G290" s="221" t="s">
        <v>1277</v>
      </c>
    </row>
    <row r="291" spans="1:7" x14ac:dyDescent="0.2">
      <c r="A291" s="185">
        <v>2324</v>
      </c>
      <c r="B291" s="184" t="s">
        <v>1428</v>
      </c>
      <c r="C291" s="185" t="s">
        <v>1290</v>
      </c>
      <c r="D291" s="221" t="s">
        <v>1280</v>
      </c>
      <c r="E291" s="221" t="s">
        <v>1275</v>
      </c>
      <c r="F291" s="221" t="s">
        <v>1276</v>
      </c>
      <c r="G291" s="221" t="s">
        <v>1277</v>
      </c>
    </row>
    <row r="292" spans="1:7" x14ac:dyDescent="0.2">
      <c r="A292" s="185">
        <v>2325</v>
      </c>
      <c r="B292" s="184" t="s">
        <v>1429</v>
      </c>
      <c r="C292" s="185" t="s">
        <v>1290</v>
      </c>
      <c r="D292" s="221" t="s">
        <v>1278</v>
      </c>
      <c r="E292" s="221" t="s">
        <v>1275</v>
      </c>
      <c r="F292" s="221" t="s">
        <v>1277</v>
      </c>
      <c r="G292" s="221" t="s">
        <v>1277</v>
      </c>
    </row>
    <row r="293" spans="1:7" x14ac:dyDescent="0.2">
      <c r="A293" s="185">
        <v>2326</v>
      </c>
      <c r="B293" s="184" t="s">
        <v>1430</v>
      </c>
      <c r="C293" s="185" t="s">
        <v>1290</v>
      </c>
      <c r="D293" s="221" t="s">
        <v>1278</v>
      </c>
      <c r="E293" s="221" t="s">
        <v>1275</v>
      </c>
      <c r="F293" s="221" t="s">
        <v>1277</v>
      </c>
      <c r="G293" s="221" t="s">
        <v>1277</v>
      </c>
    </row>
    <row r="294" spans="1:7" x14ac:dyDescent="0.2">
      <c r="A294" s="185">
        <v>2331</v>
      </c>
      <c r="B294" s="184" t="s">
        <v>1431</v>
      </c>
      <c r="C294" s="185" t="s">
        <v>1290</v>
      </c>
      <c r="D294" s="221" t="s">
        <v>1278</v>
      </c>
      <c r="E294" s="221" t="s">
        <v>1275</v>
      </c>
      <c r="F294" s="221" t="s">
        <v>1277</v>
      </c>
      <c r="G294" s="221" t="s">
        <v>1277</v>
      </c>
    </row>
    <row r="295" spans="1:7" x14ac:dyDescent="0.2">
      <c r="A295" s="185">
        <v>2332</v>
      </c>
      <c r="B295" s="184" t="s">
        <v>1432</v>
      </c>
      <c r="C295" s="185" t="s">
        <v>1290</v>
      </c>
      <c r="D295" s="221" t="s">
        <v>1278</v>
      </c>
      <c r="E295" s="221" t="s">
        <v>1275</v>
      </c>
      <c r="F295" s="221" t="s">
        <v>1277</v>
      </c>
      <c r="G295" s="221" t="s">
        <v>1277</v>
      </c>
    </row>
    <row r="296" spans="1:7" x14ac:dyDescent="0.2">
      <c r="A296" s="185">
        <v>2333</v>
      </c>
      <c r="B296" s="184" t="s">
        <v>1433</v>
      </c>
      <c r="C296" s="185" t="s">
        <v>1290</v>
      </c>
      <c r="D296" s="221" t="s">
        <v>1278</v>
      </c>
      <c r="E296" s="221" t="s">
        <v>1275</v>
      </c>
      <c r="F296" s="221" t="s">
        <v>1277</v>
      </c>
      <c r="G296" s="221" t="s">
        <v>1277</v>
      </c>
    </row>
    <row r="297" spans="1:7" x14ac:dyDescent="0.2">
      <c r="A297" s="185">
        <v>2334</v>
      </c>
      <c r="B297" s="184" t="s">
        <v>1431</v>
      </c>
      <c r="C297" s="185" t="s">
        <v>1290</v>
      </c>
      <c r="D297" s="221" t="s">
        <v>1278</v>
      </c>
      <c r="E297" s="221" t="s">
        <v>1275</v>
      </c>
      <c r="F297" s="221" t="s">
        <v>1277</v>
      </c>
      <c r="G297" s="221" t="s">
        <v>1277</v>
      </c>
    </row>
    <row r="298" spans="1:7" x14ac:dyDescent="0.2">
      <c r="A298" s="185">
        <v>2340</v>
      </c>
      <c r="B298" s="184" t="s">
        <v>1434</v>
      </c>
      <c r="C298" s="185" t="s">
        <v>1290</v>
      </c>
      <c r="D298" s="221" t="s">
        <v>1278</v>
      </c>
      <c r="E298" s="221" t="s">
        <v>1275</v>
      </c>
      <c r="F298" s="221" t="s">
        <v>1277</v>
      </c>
      <c r="G298" s="221" t="s">
        <v>1277</v>
      </c>
    </row>
    <row r="299" spans="1:7" x14ac:dyDescent="0.2">
      <c r="A299" s="185">
        <v>2342</v>
      </c>
      <c r="B299" s="184" t="s">
        <v>1434</v>
      </c>
      <c r="C299" s="185" t="s">
        <v>1290</v>
      </c>
      <c r="D299" s="221" t="s">
        <v>1280</v>
      </c>
      <c r="E299" s="221" t="s">
        <v>1275</v>
      </c>
      <c r="F299" s="221" t="s">
        <v>1276</v>
      </c>
      <c r="G299" s="221" t="s">
        <v>1277</v>
      </c>
    </row>
    <row r="300" spans="1:7" x14ac:dyDescent="0.2">
      <c r="A300" s="185">
        <v>2344</v>
      </c>
      <c r="B300" s="184" t="s">
        <v>1435</v>
      </c>
      <c r="C300" s="185" t="s">
        <v>1290</v>
      </c>
      <c r="D300" s="221" t="s">
        <v>1278</v>
      </c>
      <c r="E300" s="221" t="s">
        <v>1275</v>
      </c>
      <c r="F300" s="221" t="s">
        <v>1277</v>
      </c>
      <c r="G300" s="221" t="s">
        <v>1277</v>
      </c>
    </row>
    <row r="301" spans="1:7" x14ac:dyDescent="0.2">
      <c r="A301" s="185">
        <v>2345</v>
      </c>
      <c r="B301" s="184" t="s">
        <v>1436</v>
      </c>
      <c r="C301" s="185" t="s">
        <v>1290</v>
      </c>
      <c r="D301" s="221" t="s">
        <v>1278</v>
      </c>
      <c r="E301" s="221" t="s">
        <v>1275</v>
      </c>
      <c r="F301" s="221" t="s">
        <v>1277</v>
      </c>
      <c r="G301" s="221" t="s">
        <v>1277</v>
      </c>
    </row>
    <row r="302" spans="1:7" x14ac:dyDescent="0.2">
      <c r="A302" s="185">
        <v>2346</v>
      </c>
      <c r="B302" s="184" t="s">
        <v>1798</v>
      </c>
      <c r="C302" s="185" t="s">
        <v>1290</v>
      </c>
      <c r="D302" s="221" t="s">
        <v>1280</v>
      </c>
      <c r="E302" s="221" t="s">
        <v>1275</v>
      </c>
      <c r="F302" s="221" t="s">
        <v>1276</v>
      </c>
      <c r="G302" s="221" t="s">
        <v>1277</v>
      </c>
    </row>
    <row r="303" spans="1:7" x14ac:dyDescent="0.2">
      <c r="A303" s="185">
        <v>2351</v>
      </c>
      <c r="B303" s="184" t="s">
        <v>1799</v>
      </c>
      <c r="C303" s="185" t="s">
        <v>1290</v>
      </c>
      <c r="D303" s="221" t="s">
        <v>1278</v>
      </c>
      <c r="E303" s="221" t="s">
        <v>1275</v>
      </c>
      <c r="F303" s="221" t="s">
        <v>1277</v>
      </c>
      <c r="G303" s="221" t="s">
        <v>1277</v>
      </c>
    </row>
    <row r="304" spans="1:7" x14ac:dyDescent="0.2">
      <c r="A304" s="185">
        <v>2352</v>
      </c>
      <c r="B304" s="184" t="s">
        <v>180</v>
      </c>
      <c r="C304" s="185" t="s">
        <v>1290</v>
      </c>
      <c r="D304" s="221" t="s">
        <v>1278</v>
      </c>
      <c r="E304" s="221" t="s">
        <v>1275</v>
      </c>
      <c r="F304" s="221" t="s">
        <v>1277</v>
      </c>
      <c r="G304" s="221" t="s">
        <v>1277</v>
      </c>
    </row>
    <row r="305" spans="1:7" x14ac:dyDescent="0.2">
      <c r="A305" s="185">
        <v>2353</v>
      </c>
      <c r="B305" s="184" t="s">
        <v>1800</v>
      </c>
      <c r="C305" s="185" t="s">
        <v>1290</v>
      </c>
      <c r="D305" s="221" t="s">
        <v>1278</v>
      </c>
      <c r="E305" s="221" t="s">
        <v>1275</v>
      </c>
      <c r="F305" s="221" t="s">
        <v>1277</v>
      </c>
      <c r="G305" s="221" t="s">
        <v>1277</v>
      </c>
    </row>
    <row r="306" spans="1:7" x14ac:dyDescent="0.2">
      <c r="A306" s="185">
        <v>2355</v>
      </c>
      <c r="B306" s="184" t="s">
        <v>1799</v>
      </c>
      <c r="C306" s="185" t="s">
        <v>1290</v>
      </c>
      <c r="D306" s="221" t="s">
        <v>1280</v>
      </c>
      <c r="E306" s="221" t="s">
        <v>1275</v>
      </c>
      <c r="F306" s="221" t="s">
        <v>1276</v>
      </c>
      <c r="G306" s="221" t="s">
        <v>1277</v>
      </c>
    </row>
    <row r="307" spans="1:7" x14ac:dyDescent="0.2">
      <c r="A307" s="185">
        <v>2361</v>
      </c>
      <c r="B307" s="184" t="s">
        <v>1801</v>
      </c>
      <c r="C307" s="185" t="s">
        <v>1290</v>
      </c>
      <c r="D307" s="221" t="s">
        <v>1278</v>
      </c>
      <c r="E307" s="221" t="s">
        <v>1275</v>
      </c>
      <c r="F307" s="221" t="s">
        <v>1277</v>
      </c>
      <c r="G307" s="221" t="s">
        <v>1277</v>
      </c>
    </row>
    <row r="308" spans="1:7" x14ac:dyDescent="0.2">
      <c r="A308" s="185">
        <v>2362</v>
      </c>
      <c r="B308" s="184" t="s">
        <v>1802</v>
      </c>
      <c r="C308" s="185" t="s">
        <v>1290</v>
      </c>
      <c r="D308" s="221" t="s">
        <v>1278</v>
      </c>
      <c r="E308" s="221" t="s">
        <v>1275</v>
      </c>
      <c r="F308" s="221" t="s">
        <v>1277</v>
      </c>
      <c r="G308" s="221" t="s">
        <v>1277</v>
      </c>
    </row>
    <row r="309" spans="1:7" x14ac:dyDescent="0.2">
      <c r="A309" s="185">
        <v>2371</v>
      </c>
      <c r="B309" s="184" t="s">
        <v>1803</v>
      </c>
      <c r="C309" s="185" t="s">
        <v>1290</v>
      </c>
      <c r="D309" s="221" t="s">
        <v>1278</v>
      </c>
      <c r="E309" s="221" t="s">
        <v>1275</v>
      </c>
      <c r="F309" s="221" t="s">
        <v>1277</v>
      </c>
      <c r="G309" s="221" t="s">
        <v>1277</v>
      </c>
    </row>
    <row r="310" spans="1:7" x14ac:dyDescent="0.2">
      <c r="A310" s="185">
        <v>2372</v>
      </c>
      <c r="B310" s="184" t="s">
        <v>1804</v>
      </c>
      <c r="C310" s="185" t="s">
        <v>1290</v>
      </c>
      <c r="D310" s="221" t="s">
        <v>1278</v>
      </c>
      <c r="E310" s="221" t="s">
        <v>1275</v>
      </c>
      <c r="F310" s="221" t="s">
        <v>1277</v>
      </c>
      <c r="G310" s="221" t="s">
        <v>1276</v>
      </c>
    </row>
    <row r="311" spans="1:7" x14ac:dyDescent="0.2">
      <c r="A311" s="185">
        <v>2380</v>
      </c>
      <c r="B311" s="184" t="s">
        <v>1805</v>
      </c>
      <c r="C311" s="185" t="s">
        <v>1290</v>
      </c>
      <c r="D311" s="221" t="s">
        <v>1278</v>
      </c>
      <c r="E311" s="221" t="s">
        <v>1275</v>
      </c>
      <c r="F311" s="221" t="s">
        <v>1277</v>
      </c>
      <c r="G311" s="221" t="s">
        <v>1277</v>
      </c>
    </row>
    <row r="312" spans="1:7" x14ac:dyDescent="0.2">
      <c r="A312" s="185">
        <v>2381</v>
      </c>
      <c r="B312" s="184" t="s">
        <v>1806</v>
      </c>
      <c r="C312" s="185" t="s">
        <v>1290</v>
      </c>
      <c r="D312" s="221" t="s">
        <v>1278</v>
      </c>
      <c r="E312" s="221" t="s">
        <v>1275</v>
      </c>
      <c r="F312" s="221" t="s">
        <v>1277</v>
      </c>
      <c r="G312" s="221" t="s">
        <v>1276</v>
      </c>
    </row>
    <row r="313" spans="1:7" x14ac:dyDescent="0.2">
      <c r="A313" s="185">
        <v>2384</v>
      </c>
      <c r="B313" s="184" t="s">
        <v>1807</v>
      </c>
      <c r="C313" s="185" t="s">
        <v>1290</v>
      </c>
      <c r="D313" s="221" t="s">
        <v>1278</v>
      </c>
      <c r="E313" s="221" t="s">
        <v>1275</v>
      </c>
      <c r="F313" s="221" t="s">
        <v>1277</v>
      </c>
      <c r="G313" s="221" t="s">
        <v>1277</v>
      </c>
    </row>
    <row r="314" spans="1:7" x14ac:dyDescent="0.2">
      <c r="A314" s="185">
        <v>2391</v>
      </c>
      <c r="B314" s="184" t="s">
        <v>1808</v>
      </c>
      <c r="C314" s="185" t="s">
        <v>1290</v>
      </c>
      <c r="D314" s="221" t="s">
        <v>1278</v>
      </c>
      <c r="E314" s="221" t="s">
        <v>1275</v>
      </c>
      <c r="F314" s="221" t="s">
        <v>1277</v>
      </c>
      <c r="G314" s="221" t="s">
        <v>1277</v>
      </c>
    </row>
    <row r="315" spans="1:7" x14ac:dyDescent="0.2">
      <c r="A315" s="185">
        <v>2392</v>
      </c>
      <c r="B315" s="184" t="s">
        <v>1809</v>
      </c>
      <c r="C315" s="185" t="s">
        <v>1290</v>
      </c>
      <c r="D315" s="221" t="s">
        <v>1278</v>
      </c>
      <c r="E315" s="221" t="s">
        <v>1275</v>
      </c>
      <c r="F315" s="221" t="s">
        <v>1277</v>
      </c>
      <c r="G315" s="221" t="s">
        <v>1277</v>
      </c>
    </row>
    <row r="316" spans="1:7" x14ac:dyDescent="0.2">
      <c r="A316" s="185">
        <v>2393</v>
      </c>
      <c r="B316" s="184" t="s">
        <v>1810</v>
      </c>
      <c r="C316" s="185" t="s">
        <v>1290</v>
      </c>
      <c r="D316" s="221" t="s">
        <v>1278</v>
      </c>
      <c r="E316" s="221" t="s">
        <v>1275</v>
      </c>
      <c r="F316" s="221" t="s">
        <v>1277</v>
      </c>
      <c r="G316" s="221" t="s">
        <v>1276</v>
      </c>
    </row>
    <row r="317" spans="1:7" x14ac:dyDescent="0.2">
      <c r="A317" s="185">
        <v>2401</v>
      </c>
      <c r="B317" s="184" t="s">
        <v>1811</v>
      </c>
      <c r="C317" s="185" t="s">
        <v>1290</v>
      </c>
      <c r="D317" s="221" t="s">
        <v>1278</v>
      </c>
      <c r="E317" s="221" t="s">
        <v>1275</v>
      </c>
      <c r="F317" s="221" t="s">
        <v>1277</v>
      </c>
      <c r="G317" s="221" t="s">
        <v>1277</v>
      </c>
    </row>
    <row r="318" spans="1:7" x14ac:dyDescent="0.2">
      <c r="A318" s="185">
        <v>2402</v>
      </c>
      <c r="B318" s="184" t="s">
        <v>1812</v>
      </c>
      <c r="C318" s="185" t="s">
        <v>1290</v>
      </c>
      <c r="D318" s="221" t="s">
        <v>1278</v>
      </c>
      <c r="E318" s="221" t="s">
        <v>1275</v>
      </c>
      <c r="F318" s="221" t="s">
        <v>1277</v>
      </c>
      <c r="G318" s="221" t="s">
        <v>1277</v>
      </c>
    </row>
    <row r="319" spans="1:7" x14ac:dyDescent="0.2">
      <c r="A319" s="185">
        <v>2403</v>
      </c>
      <c r="B319" s="184" t="s">
        <v>1813</v>
      </c>
      <c r="C319" s="185" t="s">
        <v>1290</v>
      </c>
      <c r="D319" s="221" t="s">
        <v>1278</v>
      </c>
      <c r="E319" s="221" t="s">
        <v>1275</v>
      </c>
      <c r="F319" s="221" t="s">
        <v>1277</v>
      </c>
      <c r="G319" s="221" t="s">
        <v>1276</v>
      </c>
    </row>
    <row r="320" spans="1:7" x14ac:dyDescent="0.2">
      <c r="A320" s="185">
        <v>2404</v>
      </c>
      <c r="B320" s="184" t="s">
        <v>1814</v>
      </c>
      <c r="C320" s="185" t="s">
        <v>1290</v>
      </c>
      <c r="D320" s="221" t="s">
        <v>1278</v>
      </c>
      <c r="E320" s="221" t="s">
        <v>1275</v>
      </c>
      <c r="F320" s="221" t="s">
        <v>1277</v>
      </c>
      <c r="G320" s="221" t="s">
        <v>1276</v>
      </c>
    </row>
    <row r="321" spans="1:7" x14ac:dyDescent="0.2">
      <c r="A321" s="185">
        <v>2405</v>
      </c>
      <c r="B321" s="184" t="s">
        <v>1815</v>
      </c>
      <c r="C321" s="185" t="s">
        <v>1290</v>
      </c>
      <c r="D321" s="221" t="s">
        <v>1278</v>
      </c>
      <c r="E321" s="221" t="s">
        <v>1275</v>
      </c>
      <c r="F321" s="221" t="s">
        <v>1277</v>
      </c>
      <c r="G321" s="221" t="s">
        <v>1277</v>
      </c>
    </row>
    <row r="322" spans="1:7" x14ac:dyDescent="0.2">
      <c r="A322" s="185">
        <v>2410</v>
      </c>
      <c r="B322" s="184" t="s">
        <v>1816</v>
      </c>
      <c r="C322" s="185" t="s">
        <v>1290</v>
      </c>
      <c r="D322" s="221" t="s">
        <v>1278</v>
      </c>
      <c r="E322" s="221" t="s">
        <v>1275</v>
      </c>
      <c r="F322" s="221" t="s">
        <v>1277</v>
      </c>
      <c r="G322" s="221" t="s">
        <v>1277</v>
      </c>
    </row>
    <row r="323" spans="1:7" x14ac:dyDescent="0.2">
      <c r="A323" s="185">
        <v>2412</v>
      </c>
      <c r="B323" s="184" t="s">
        <v>1817</v>
      </c>
      <c r="C323" s="185" t="s">
        <v>1290</v>
      </c>
      <c r="D323" s="221" t="s">
        <v>1278</v>
      </c>
      <c r="E323" s="221" t="s">
        <v>1275</v>
      </c>
      <c r="F323" s="221" t="s">
        <v>1277</v>
      </c>
      <c r="G323" s="221" t="s">
        <v>1276</v>
      </c>
    </row>
    <row r="324" spans="1:7" x14ac:dyDescent="0.2">
      <c r="A324" s="185">
        <v>2413</v>
      </c>
      <c r="B324" s="184" t="s">
        <v>1818</v>
      </c>
      <c r="C324" s="185" t="s">
        <v>1290</v>
      </c>
      <c r="D324" s="221" t="s">
        <v>1278</v>
      </c>
      <c r="E324" s="221" t="s">
        <v>1275</v>
      </c>
      <c r="F324" s="221" t="s">
        <v>1277</v>
      </c>
      <c r="G324" s="221" t="s">
        <v>1276</v>
      </c>
    </row>
    <row r="325" spans="1:7" x14ac:dyDescent="0.2">
      <c r="A325" s="185">
        <v>2421</v>
      </c>
      <c r="B325" s="184" t="s">
        <v>1819</v>
      </c>
      <c r="C325" s="185" t="s">
        <v>1820</v>
      </c>
      <c r="D325" s="221" t="s">
        <v>1278</v>
      </c>
      <c r="E325" s="221" t="s">
        <v>1275</v>
      </c>
      <c r="F325" s="221" t="s">
        <v>1277</v>
      </c>
      <c r="G325" s="221" t="s">
        <v>1277</v>
      </c>
    </row>
    <row r="326" spans="1:7" x14ac:dyDescent="0.2">
      <c r="A326" s="185">
        <v>2422</v>
      </c>
      <c r="B326" s="184" t="s">
        <v>1821</v>
      </c>
      <c r="C326" s="185" t="s">
        <v>1820</v>
      </c>
      <c r="D326" s="221" t="s">
        <v>1278</v>
      </c>
      <c r="E326" s="221" t="s">
        <v>1275</v>
      </c>
      <c r="F326" s="221" t="s">
        <v>1277</v>
      </c>
      <c r="G326" s="221" t="s">
        <v>1276</v>
      </c>
    </row>
    <row r="327" spans="1:7" x14ac:dyDescent="0.2">
      <c r="A327" s="185">
        <v>2423</v>
      </c>
      <c r="B327" s="184" t="s">
        <v>1822</v>
      </c>
      <c r="C327" s="185" t="s">
        <v>1820</v>
      </c>
      <c r="D327" s="221" t="s">
        <v>1278</v>
      </c>
      <c r="E327" s="221" t="s">
        <v>1275</v>
      </c>
      <c r="F327" s="221" t="s">
        <v>1277</v>
      </c>
      <c r="G327" s="221" t="s">
        <v>1276</v>
      </c>
    </row>
    <row r="328" spans="1:7" x14ac:dyDescent="0.2">
      <c r="A328" s="185">
        <v>2424</v>
      </c>
      <c r="B328" s="184" t="s">
        <v>1823</v>
      </c>
      <c r="C328" s="185" t="s">
        <v>1820</v>
      </c>
      <c r="D328" s="221" t="s">
        <v>1278</v>
      </c>
      <c r="E328" s="221" t="s">
        <v>1275</v>
      </c>
      <c r="F328" s="221" t="s">
        <v>1277</v>
      </c>
      <c r="G328" s="221" t="s">
        <v>1277</v>
      </c>
    </row>
    <row r="329" spans="1:7" x14ac:dyDescent="0.2">
      <c r="A329" s="185">
        <v>2425</v>
      </c>
      <c r="B329" s="184" t="s">
        <v>1824</v>
      </c>
      <c r="C329" s="185" t="s">
        <v>1820</v>
      </c>
      <c r="D329" s="221" t="s">
        <v>1278</v>
      </c>
      <c r="E329" s="221" t="s">
        <v>1275</v>
      </c>
      <c r="F329" s="221" t="s">
        <v>1277</v>
      </c>
      <c r="G329" s="221" t="s">
        <v>1277</v>
      </c>
    </row>
    <row r="330" spans="1:7" x14ac:dyDescent="0.2">
      <c r="A330" s="185">
        <v>2431</v>
      </c>
      <c r="B330" s="184" t="s">
        <v>1825</v>
      </c>
      <c r="C330" s="185" t="s">
        <v>1290</v>
      </c>
      <c r="D330" s="221" t="s">
        <v>1278</v>
      </c>
      <c r="E330" s="221" t="s">
        <v>1275</v>
      </c>
      <c r="F330" s="221" t="s">
        <v>1277</v>
      </c>
      <c r="G330" s="221" t="s">
        <v>1276</v>
      </c>
    </row>
    <row r="331" spans="1:7" x14ac:dyDescent="0.2">
      <c r="A331" s="185">
        <v>2432</v>
      </c>
      <c r="B331" s="184" t="s">
        <v>1826</v>
      </c>
      <c r="C331" s="185" t="s">
        <v>1290</v>
      </c>
      <c r="D331" s="221" t="s">
        <v>1278</v>
      </c>
      <c r="E331" s="221" t="s">
        <v>1275</v>
      </c>
      <c r="F331" s="221" t="s">
        <v>1277</v>
      </c>
      <c r="G331" s="221" t="s">
        <v>1277</v>
      </c>
    </row>
    <row r="332" spans="1:7" x14ac:dyDescent="0.2">
      <c r="A332" s="185">
        <v>2433</v>
      </c>
      <c r="B332" s="184" t="s">
        <v>1827</v>
      </c>
      <c r="C332" s="185" t="s">
        <v>1290</v>
      </c>
      <c r="D332" s="221" t="s">
        <v>1278</v>
      </c>
      <c r="E332" s="221" t="s">
        <v>1275</v>
      </c>
      <c r="F332" s="221" t="s">
        <v>1277</v>
      </c>
      <c r="G332" s="221" t="s">
        <v>1276</v>
      </c>
    </row>
    <row r="333" spans="1:7" x14ac:dyDescent="0.2">
      <c r="A333" s="185">
        <v>2434</v>
      </c>
      <c r="B333" s="184" t="s">
        <v>1828</v>
      </c>
      <c r="C333" s="185" t="s">
        <v>1290</v>
      </c>
      <c r="D333" s="221" t="s">
        <v>1278</v>
      </c>
      <c r="E333" s="221" t="s">
        <v>1275</v>
      </c>
      <c r="F333" s="221" t="s">
        <v>1277</v>
      </c>
      <c r="G333" s="221" t="s">
        <v>1276</v>
      </c>
    </row>
    <row r="334" spans="1:7" x14ac:dyDescent="0.2">
      <c r="A334" s="185">
        <v>2435</v>
      </c>
      <c r="B334" s="184" t="s">
        <v>1829</v>
      </c>
      <c r="C334" s="185" t="s">
        <v>1290</v>
      </c>
      <c r="D334" s="221" t="s">
        <v>1278</v>
      </c>
      <c r="E334" s="221" t="s">
        <v>1275</v>
      </c>
      <c r="F334" s="221" t="s">
        <v>1277</v>
      </c>
      <c r="G334" s="221" t="s">
        <v>1277</v>
      </c>
    </row>
    <row r="335" spans="1:7" x14ac:dyDescent="0.2">
      <c r="A335" s="185">
        <v>2440</v>
      </c>
      <c r="B335" s="184" t="s">
        <v>1830</v>
      </c>
      <c r="C335" s="185" t="s">
        <v>1290</v>
      </c>
      <c r="D335" s="221" t="s">
        <v>1278</v>
      </c>
      <c r="E335" s="221" t="s">
        <v>1275</v>
      </c>
      <c r="F335" s="221" t="s">
        <v>1277</v>
      </c>
      <c r="G335" s="221" t="s">
        <v>1277</v>
      </c>
    </row>
    <row r="336" spans="1:7" x14ac:dyDescent="0.2">
      <c r="A336" s="185">
        <v>2441</v>
      </c>
      <c r="B336" s="184" t="s">
        <v>1831</v>
      </c>
      <c r="C336" s="185" t="s">
        <v>1290</v>
      </c>
      <c r="D336" s="221" t="s">
        <v>1278</v>
      </c>
      <c r="E336" s="221" t="s">
        <v>1275</v>
      </c>
      <c r="F336" s="221" t="s">
        <v>1277</v>
      </c>
      <c r="G336" s="221" t="s">
        <v>1276</v>
      </c>
    </row>
    <row r="337" spans="1:7" x14ac:dyDescent="0.2">
      <c r="A337" s="185">
        <v>2442</v>
      </c>
      <c r="B337" s="184" t="s">
        <v>1832</v>
      </c>
      <c r="C337" s="185" t="s">
        <v>1290</v>
      </c>
      <c r="D337" s="221" t="s">
        <v>1278</v>
      </c>
      <c r="E337" s="221" t="s">
        <v>1275</v>
      </c>
      <c r="F337" s="221" t="s">
        <v>1277</v>
      </c>
      <c r="G337" s="221" t="s">
        <v>1277</v>
      </c>
    </row>
    <row r="338" spans="1:7" x14ac:dyDescent="0.2">
      <c r="A338" s="185">
        <v>2443</v>
      </c>
      <c r="B338" s="184" t="s">
        <v>1833</v>
      </c>
      <c r="C338" s="185" t="s">
        <v>1290</v>
      </c>
      <c r="D338" s="221" t="s">
        <v>1278</v>
      </c>
      <c r="E338" s="221" t="s">
        <v>1275</v>
      </c>
      <c r="F338" s="221" t="s">
        <v>1277</v>
      </c>
      <c r="G338" s="221" t="s">
        <v>1277</v>
      </c>
    </row>
    <row r="339" spans="1:7" x14ac:dyDescent="0.2">
      <c r="A339" s="185">
        <v>2444</v>
      </c>
      <c r="B339" s="184" t="s">
        <v>1834</v>
      </c>
      <c r="C339" s="185" t="s">
        <v>1290</v>
      </c>
      <c r="D339" s="221" t="s">
        <v>1278</v>
      </c>
      <c r="E339" s="221" t="s">
        <v>1275</v>
      </c>
      <c r="F339" s="221" t="s">
        <v>1277</v>
      </c>
      <c r="G339" s="221" t="s">
        <v>1276</v>
      </c>
    </row>
    <row r="340" spans="1:7" x14ac:dyDescent="0.2">
      <c r="A340" s="185">
        <v>2451</v>
      </c>
      <c r="B340" s="184" t="s">
        <v>1835</v>
      </c>
      <c r="C340" s="185" t="s">
        <v>1290</v>
      </c>
      <c r="D340" s="221" t="s">
        <v>1278</v>
      </c>
      <c r="E340" s="221" t="s">
        <v>1275</v>
      </c>
      <c r="F340" s="221" t="s">
        <v>1277</v>
      </c>
      <c r="G340" s="221" t="s">
        <v>1277</v>
      </c>
    </row>
    <row r="341" spans="1:7" x14ac:dyDescent="0.2">
      <c r="A341" s="185">
        <v>2452</v>
      </c>
      <c r="B341" s="184" t="s">
        <v>1836</v>
      </c>
      <c r="C341" s="185" t="s">
        <v>1290</v>
      </c>
      <c r="D341" s="221" t="s">
        <v>1278</v>
      </c>
      <c r="E341" s="221" t="s">
        <v>1275</v>
      </c>
      <c r="F341" s="221" t="s">
        <v>1277</v>
      </c>
      <c r="G341" s="221" t="s">
        <v>1277</v>
      </c>
    </row>
    <row r="342" spans="1:7" x14ac:dyDescent="0.2">
      <c r="A342" s="185">
        <v>2453</v>
      </c>
      <c r="B342" s="184" t="s">
        <v>1837</v>
      </c>
      <c r="C342" s="185" t="s">
        <v>1290</v>
      </c>
      <c r="D342" s="221" t="s">
        <v>1278</v>
      </c>
      <c r="E342" s="221" t="s">
        <v>1275</v>
      </c>
      <c r="F342" s="221" t="s">
        <v>1277</v>
      </c>
      <c r="G342" s="221" t="s">
        <v>1276</v>
      </c>
    </row>
    <row r="343" spans="1:7" x14ac:dyDescent="0.2">
      <c r="A343" s="185">
        <v>2454</v>
      </c>
      <c r="B343" s="184" t="s">
        <v>1838</v>
      </c>
      <c r="C343" s="185" t="s">
        <v>1290</v>
      </c>
      <c r="D343" s="221" t="s">
        <v>1278</v>
      </c>
      <c r="E343" s="221" t="s">
        <v>1275</v>
      </c>
      <c r="F343" s="221" t="s">
        <v>1277</v>
      </c>
      <c r="G343" s="221" t="s">
        <v>1276</v>
      </c>
    </row>
    <row r="344" spans="1:7" x14ac:dyDescent="0.2">
      <c r="A344" s="185">
        <v>2460</v>
      </c>
      <c r="B344" s="184" t="s">
        <v>1839</v>
      </c>
      <c r="C344" s="185" t="s">
        <v>1290</v>
      </c>
      <c r="D344" s="221" t="s">
        <v>1278</v>
      </c>
      <c r="E344" s="221" t="s">
        <v>1275</v>
      </c>
      <c r="F344" s="221" t="s">
        <v>1277</v>
      </c>
      <c r="G344" s="221" t="s">
        <v>1277</v>
      </c>
    </row>
    <row r="345" spans="1:7" x14ac:dyDescent="0.2">
      <c r="A345" s="185">
        <v>2462</v>
      </c>
      <c r="B345" s="184" t="s">
        <v>1840</v>
      </c>
      <c r="C345" s="185" t="s">
        <v>1290</v>
      </c>
      <c r="D345" s="221" t="s">
        <v>1278</v>
      </c>
      <c r="E345" s="221" t="s">
        <v>1275</v>
      </c>
      <c r="F345" s="221" t="s">
        <v>1277</v>
      </c>
      <c r="G345" s="221" t="s">
        <v>1276</v>
      </c>
    </row>
    <row r="346" spans="1:7" x14ac:dyDescent="0.2">
      <c r="A346" s="185">
        <v>2463</v>
      </c>
      <c r="B346" s="184" t="s">
        <v>1841</v>
      </c>
      <c r="C346" s="185" t="s">
        <v>1290</v>
      </c>
      <c r="D346" s="221" t="s">
        <v>1278</v>
      </c>
      <c r="E346" s="221" t="s">
        <v>1275</v>
      </c>
      <c r="F346" s="221" t="s">
        <v>1277</v>
      </c>
      <c r="G346" s="221" t="s">
        <v>1276</v>
      </c>
    </row>
    <row r="347" spans="1:7" x14ac:dyDescent="0.2">
      <c r="A347" s="185">
        <v>2464</v>
      </c>
      <c r="B347" s="184" t="s">
        <v>1842</v>
      </c>
      <c r="C347" s="185" t="s">
        <v>1290</v>
      </c>
      <c r="D347" s="221" t="s">
        <v>1278</v>
      </c>
      <c r="E347" s="221" t="s">
        <v>1275</v>
      </c>
      <c r="F347" s="221" t="s">
        <v>1277</v>
      </c>
      <c r="G347" s="221" t="s">
        <v>1276</v>
      </c>
    </row>
    <row r="348" spans="1:7" x14ac:dyDescent="0.2">
      <c r="A348" s="185">
        <v>2465</v>
      </c>
      <c r="B348" s="184" t="s">
        <v>1843</v>
      </c>
      <c r="C348" s="185" t="s">
        <v>1290</v>
      </c>
      <c r="D348" s="221" t="s">
        <v>1278</v>
      </c>
      <c r="E348" s="221" t="s">
        <v>1275</v>
      </c>
      <c r="F348" s="221" t="s">
        <v>1277</v>
      </c>
      <c r="G348" s="221" t="s">
        <v>1276</v>
      </c>
    </row>
    <row r="349" spans="1:7" x14ac:dyDescent="0.2">
      <c r="A349" s="185">
        <v>2471</v>
      </c>
      <c r="B349" s="184" t="s">
        <v>1844</v>
      </c>
      <c r="C349" s="185" t="s">
        <v>1290</v>
      </c>
      <c r="D349" s="221" t="s">
        <v>1278</v>
      </c>
      <c r="E349" s="221" t="s">
        <v>1275</v>
      </c>
      <c r="F349" s="221" t="s">
        <v>1277</v>
      </c>
      <c r="G349" s="221" t="s">
        <v>1276</v>
      </c>
    </row>
    <row r="350" spans="1:7" x14ac:dyDescent="0.2">
      <c r="A350" s="185">
        <v>2472</v>
      </c>
      <c r="B350" s="184" t="s">
        <v>1851</v>
      </c>
      <c r="C350" s="185" t="s">
        <v>1290</v>
      </c>
      <c r="D350" s="221" t="s">
        <v>1278</v>
      </c>
      <c r="E350" s="221" t="s">
        <v>1275</v>
      </c>
      <c r="F350" s="221" t="s">
        <v>1277</v>
      </c>
      <c r="G350" s="221" t="s">
        <v>1276</v>
      </c>
    </row>
    <row r="351" spans="1:7" x14ac:dyDescent="0.2">
      <c r="A351" s="185">
        <v>2473</v>
      </c>
      <c r="B351" s="184" t="s">
        <v>1855</v>
      </c>
      <c r="C351" s="185" t="s">
        <v>1820</v>
      </c>
      <c r="D351" s="221" t="s">
        <v>1278</v>
      </c>
      <c r="E351" s="221" t="s">
        <v>1275</v>
      </c>
      <c r="F351" s="221" t="s">
        <v>1277</v>
      </c>
      <c r="G351" s="221" t="s">
        <v>1276</v>
      </c>
    </row>
    <row r="352" spans="1:7" x14ac:dyDescent="0.2">
      <c r="A352" s="185">
        <v>2474</v>
      </c>
      <c r="B352" s="184" t="s">
        <v>1856</v>
      </c>
      <c r="C352" s="185" t="s">
        <v>1820</v>
      </c>
      <c r="D352" s="221" t="s">
        <v>1278</v>
      </c>
      <c r="E352" s="221" t="s">
        <v>1275</v>
      </c>
      <c r="F352" s="221" t="s">
        <v>1277</v>
      </c>
      <c r="G352" s="221" t="s">
        <v>1277</v>
      </c>
    </row>
    <row r="353" spans="1:7" x14ac:dyDescent="0.2">
      <c r="A353" s="185">
        <v>2475</v>
      </c>
      <c r="B353" s="184" t="s">
        <v>1857</v>
      </c>
      <c r="C353" s="185" t="s">
        <v>1820</v>
      </c>
      <c r="D353" s="221" t="s">
        <v>1278</v>
      </c>
      <c r="E353" s="221" t="s">
        <v>1275</v>
      </c>
      <c r="F353" s="221" t="s">
        <v>1277</v>
      </c>
      <c r="G353" s="221" t="s">
        <v>1276</v>
      </c>
    </row>
    <row r="354" spans="1:7" x14ac:dyDescent="0.2">
      <c r="A354" s="185">
        <v>2481</v>
      </c>
      <c r="B354" s="184" t="s">
        <v>1858</v>
      </c>
      <c r="C354" s="185" t="s">
        <v>1290</v>
      </c>
      <c r="D354" s="221" t="s">
        <v>1278</v>
      </c>
      <c r="E354" s="221" t="s">
        <v>1275</v>
      </c>
      <c r="F354" s="221" t="s">
        <v>1277</v>
      </c>
      <c r="G354" s="221" t="s">
        <v>1277</v>
      </c>
    </row>
    <row r="355" spans="1:7" x14ac:dyDescent="0.2">
      <c r="A355" s="185">
        <v>2482</v>
      </c>
      <c r="B355" s="184" t="s">
        <v>1859</v>
      </c>
      <c r="C355" s="185" t="s">
        <v>1290</v>
      </c>
      <c r="D355" s="221" t="s">
        <v>1278</v>
      </c>
      <c r="E355" s="221" t="s">
        <v>1275</v>
      </c>
      <c r="F355" s="221" t="s">
        <v>1277</v>
      </c>
      <c r="G355" s="221" t="s">
        <v>1277</v>
      </c>
    </row>
    <row r="356" spans="1:7" x14ac:dyDescent="0.2">
      <c r="A356" s="185">
        <v>2483</v>
      </c>
      <c r="B356" s="184" t="s">
        <v>1860</v>
      </c>
      <c r="C356" s="185" t="s">
        <v>1290</v>
      </c>
      <c r="D356" s="221" t="s">
        <v>1278</v>
      </c>
      <c r="E356" s="221" t="s">
        <v>1275</v>
      </c>
      <c r="F356" s="221" t="s">
        <v>1277</v>
      </c>
      <c r="G356" s="221" t="s">
        <v>1277</v>
      </c>
    </row>
    <row r="357" spans="1:7" x14ac:dyDescent="0.2">
      <c r="A357" s="185">
        <v>2485</v>
      </c>
      <c r="B357" s="184" t="s">
        <v>1861</v>
      </c>
      <c r="C357" s="185" t="s">
        <v>1290</v>
      </c>
      <c r="D357" s="221" t="s">
        <v>1278</v>
      </c>
      <c r="E357" s="221" t="s">
        <v>1275</v>
      </c>
      <c r="F357" s="221" t="s">
        <v>1277</v>
      </c>
      <c r="G357" s="221" t="s">
        <v>1277</v>
      </c>
    </row>
    <row r="358" spans="1:7" x14ac:dyDescent="0.2">
      <c r="A358" s="185">
        <v>2486</v>
      </c>
      <c r="B358" s="184" t="s">
        <v>1862</v>
      </c>
      <c r="C358" s="185" t="s">
        <v>1290</v>
      </c>
      <c r="D358" s="221" t="s">
        <v>1278</v>
      </c>
      <c r="E358" s="221" t="s">
        <v>1275</v>
      </c>
      <c r="F358" s="221" t="s">
        <v>1277</v>
      </c>
      <c r="G358" s="221" t="s">
        <v>1277</v>
      </c>
    </row>
    <row r="359" spans="1:7" x14ac:dyDescent="0.2">
      <c r="A359" s="185">
        <v>2490</v>
      </c>
      <c r="B359" s="184" t="s">
        <v>1863</v>
      </c>
      <c r="C359" s="185" t="s">
        <v>1290</v>
      </c>
      <c r="D359" s="221" t="s">
        <v>1278</v>
      </c>
      <c r="E359" s="221" t="s">
        <v>1275</v>
      </c>
      <c r="F359" s="221" t="s">
        <v>1277</v>
      </c>
      <c r="G359" s="221" t="s">
        <v>1277</v>
      </c>
    </row>
    <row r="360" spans="1:7" x14ac:dyDescent="0.2">
      <c r="A360" s="185">
        <v>2491</v>
      </c>
      <c r="B360" s="184" t="s">
        <v>1864</v>
      </c>
      <c r="C360" s="185" t="s">
        <v>1820</v>
      </c>
      <c r="D360" s="221" t="s">
        <v>1278</v>
      </c>
      <c r="E360" s="221" t="s">
        <v>1275</v>
      </c>
      <c r="F360" s="221" t="s">
        <v>1277</v>
      </c>
      <c r="G360" s="221" t="s">
        <v>1277</v>
      </c>
    </row>
    <row r="361" spans="1:7" x14ac:dyDescent="0.2">
      <c r="A361" s="185">
        <v>2492</v>
      </c>
      <c r="B361" s="184" t="s">
        <v>1865</v>
      </c>
      <c r="C361" s="185" t="s">
        <v>1290</v>
      </c>
      <c r="D361" s="221" t="s">
        <v>1278</v>
      </c>
      <c r="E361" s="221" t="s">
        <v>1275</v>
      </c>
      <c r="F361" s="221" t="s">
        <v>1277</v>
      </c>
      <c r="G361" s="221" t="s">
        <v>1276</v>
      </c>
    </row>
    <row r="362" spans="1:7" x14ac:dyDescent="0.2">
      <c r="A362" s="185">
        <v>2493</v>
      </c>
      <c r="B362" s="184" t="s">
        <v>1866</v>
      </c>
      <c r="C362" s="185" t="s">
        <v>1290</v>
      </c>
      <c r="D362" s="221" t="s">
        <v>1278</v>
      </c>
      <c r="E362" s="221" t="s">
        <v>1275</v>
      </c>
      <c r="F362" s="221" t="s">
        <v>1277</v>
      </c>
      <c r="G362" s="221" t="s">
        <v>1277</v>
      </c>
    </row>
    <row r="363" spans="1:7" x14ac:dyDescent="0.2">
      <c r="A363" s="185">
        <v>2500</v>
      </c>
      <c r="B363" s="184" t="s">
        <v>1867</v>
      </c>
      <c r="C363" s="185" t="s">
        <v>1290</v>
      </c>
      <c r="D363" s="221" t="s">
        <v>1278</v>
      </c>
      <c r="E363" s="221" t="s">
        <v>1275</v>
      </c>
      <c r="F363" s="221" t="s">
        <v>1277</v>
      </c>
      <c r="G363" s="221" t="s">
        <v>1277</v>
      </c>
    </row>
    <row r="364" spans="1:7" x14ac:dyDescent="0.2">
      <c r="A364" s="185">
        <v>2502</v>
      </c>
      <c r="B364" s="184" t="s">
        <v>1868</v>
      </c>
      <c r="C364" s="185" t="s">
        <v>1290</v>
      </c>
      <c r="D364" s="221" t="s">
        <v>1280</v>
      </c>
      <c r="E364" s="221" t="s">
        <v>1275</v>
      </c>
      <c r="F364" s="221" t="s">
        <v>1276</v>
      </c>
      <c r="G364" s="221" t="s">
        <v>1277</v>
      </c>
    </row>
    <row r="365" spans="1:7" x14ac:dyDescent="0.2">
      <c r="A365" s="185">
        <v>2511</v>
      </c>
      <c r="B365" s="184" t="s">
        <v>1869</v>
      </c>
      <c r="C365" s="185" t="s">
        <v>1290</v>
      </c>
      <c r="D365" s="221" t="s">
        <v>1278</v>
      </c>
      <c r="E365" s="221" t="s">
        <v>1275</v>
      </c>
      <c r="F365" s="221" t="s">
        <v>1277</v>
      </c>
      <c r="G365" s="221" t="s">
        <v>1277</v>
      </c>
    </row>
    <row r="366" spans="1:7" x14ac:dyDescent="0.2">
      <c r="A366" s="185">
        <v>2512</v>
      </c>
      <c r="B366" s="184" t="s">
        <v>1870</v>
      </c>
      <c r="C366" s="185" t="s">
        <v>1290</v>
      </c>
      <c r="D366" s="221" t="s">
        <v>1278</v>
      </c>
      <c r="E366" s="221" t="s">
        <v>1275</v>
      </c>
      <c r="F366" s="221" t="s">
        <v>1277</v>
      </c>
      <c r="G366" s="221" t="s">
        <v>1277</v>
      </c>
    </row>
    <row r="367" spans="1:7" x14ac:dyDescent="0.2">
      <c r="A367" s="185">
        <v>2513</v>
      </c>
      <c r="B367" s="184" t="s">
        <v>1871</v>
      </c>
      <c r="C367" s="185" t="s">
        <v>1290</v>
      </c>
      <c r="D367" s="221" t="s">
        <v>1280</v>
      </c>
      <c r="E367" s="221" t="s">
        <v>1275</v>
      </c>
      <c r="F367" s="221" t="s">
        <v>1276</v>
      </c>
      <c r="G367" s="221" t="s">
        <v>1277</v>
      </c>
    </row>
    <row r="368" spans="1:7" x14ac:dyDescent="0.2">
      <c r="A368" s="185">
        <v>2514</v>
      </c>
      <c r="B368" s="184" t="s">
        <v>1872</v>
      </c>
      <c r="C368" s="185" t="s">
        <v>1290</v>
      </c>
      <c r="D368" s="221" t="s">
        <v>1278</v>
      </c>
      <c r="E368" s="221" t="s">
        <v>1275</v>
      </c>
      <c r="F368" s="221" t="s">
        <v>1277</v>
      </c>
      <c r="G368" s="221" t="s">
        <v>1277</v>
      </c>
    </row>
    <row r="369" spans="1:7" x14ac:dyDescent="0.2">
      <c r="A369" s="185">
        <v>2521</v>
      </c>
      <c r="B369" s="184" t="s">
        <v>1873</v>
      </c>
      <c r="C369" s="185" t="s">
        <v>1290</v>
      </c>
      <c r="D369" s="221" t="s">
        <v>1278</v>
      </c>
      <c r="E369" s="221" t="s">
        <v>1275</v>
      </c>
      <c r="F369" s="221" t="s">
        <v>1277</v>
      </c>
      <c r="G369" s="221" t="s">
        <v>1277</v>
      </c>
    </row>
    <row r="370" spans="1:7" x14ac:dyDescent="0.2">
      <c r="A370" s="185">
        <v>2522</v>
      </c>
      <c r="B370" s="184" t="s">
        <v>1874</v>
      </c>
      <c r="C370" s="185" t="s">
        <v>1290</v>
      </c>
      <c r="D370" s="221" t="s">
        <v>1278</v>
      </c>
      <c r="E370" s="221" t="s">
        <v>1275</v>
      </c>
      <c r="F370" s="221" t="s">
        <v>1277</v>
      </c>
      <c r="G370" s="221" t="s">
        <v>1277</v>
      </c>
    </row>
    <row r="371" spans="1:7" x14ac:dyDescent="0.2">
      <c r="A371" s="185">
        <v>2523</v>
      </c>
      <c r="B371" s="184" t="s">
        <v>1875</v>
      </c>
      <c r="C371" s="185" t="s">
        <v>1290</v>
      </c>
      <c r="D371" s="221" t="s">
        <v>1278</v>
      </c>
      <c r="E371" s="221" t="s">
        <v>1275</v>
      </c>
      <c r="F371" s="221" t="s">
        <v>1277</v>
      </c>
      <c r="G371" s="221" t="s">
        <v>1277</v>
      </c>
    </row>
    <row r="372" spans="1:7" x14ac:dyDescent="0.2">
      <c r="A372" s="185">
        <v>2524</v>
      </c>
      <c r="B372" s="184" t="s">
        <v>1876</v>
      </c>
      <c r="C372" s="185" t="s">
        <v>1290</v>
      </c>
      <c r="D372" s="221" t="s">
        <v>1278</v>
      </c>
      <c r="E372" s="221" t="s">
        <v>1275</v>
      </c>
      <c r="F372" s="221" t="s">
        <v>1277</v>
      </c>
      <c r="G372" s="221" t="s">
        <v>1276</v>
      </c>
    </row>
    <row r="373" spans="1:7" x14ac:dyDescent="0.2">
      <c r="A373" s="185">
        <v>2525</v>
      </c>
      <c r="B373" s="184" t="s">
        <v>1877</v>
      </c>
      <c r="C373" s="185" t="s">
        <v>1290</v>
      </c>
      <c r="D373" s="221" t="s">
        <v>1278</v>
      </c>
      <c r="E373" s="221" t="s">
        <v>1275</v>
      </c>
      <c r="F373" s="221" t="s">
        <v>1277</v>
      </c>
      <c r="G373" s="221" t="s">
        <v>1277</v>
      </c>
    </row>
    <row r="374" spans="1:7" x14ac:dyDescent="0.2">
      <c r="A374" s="185">
        <v>2531</v>
      </c>
      <c r="B374" s="184" t="s">
        <v>1878</v>
      </c>
      <c r="C374" s="185" t="s">
        <v>1290</v>
      </c>
      <c r="D374" s="221" t="s">
        <v>1278</v>
      </c>
      <c r="E374" s="221" t="s">
        <v>1275</v>
      </c>
      <c r="F374" s="221" t="s">
        <v>1277</v>
      </c>
      <c r="G374" s="221" t="s">
        <v>1276</v>
      </c>
    </row>
    <row r="375" spans="1:7" x14ac:dyDescent="0.2">
      <c r="A375" s="185">
        <v>2532</v>
      </c>
      <c r="B375" s="184" t="s">
        <v>1879</v>
      </c>
      <c r="C375" s="185" t="s">
        <v>1290</v>
      </c>
      <c r="D375" s="221" t="s">
        <v>1278</v>
      </c>
      <c r="E375" s="221" t="s">
        <v>1275</v>
      </c>
      <c r="F375" s="221" t="s">
        <v>1277</v>
      </c>
      <c r="G375" s="221" t="s">
        <v>1277</v>
      </c>
    </row>
    <row r="376" spans="1:7" x14ac:dyDescent="0.2">
      <c r="A376" s="185">
        <v>2533</v>
      </c>
      <c r="B376" s="184" t="s">
        <v>1880</v>
      </c>
      <c r="C376" s="185" t="s">
        <v>1290</v>
      </c>
      <c r="D376" s="221" t="s">
        <v>1278</v>
      </c>
      <c r="E376" s="221" t="s">
        <v>1275</v>
      </c>
      <c r="F376" s="221" t="s">
        <v>1277</v>
      </c>
      <c r="G376" s="221" t="s">
        <v>1276</v>
      </c>
    </row>
    <row r="377" spans="1:7" x14ac:dyDescent="0.2">
      <c r="A377" s="185">
        <v>2534</v>
      </c>
      <c r="B377" s="184" t="s">
        <v>1881</v>
      </c>
      <c r="C377" s="185" t="s">
        <v>1290</v>
      </c>
      <c r="D377" s="221" t="s">
        <v>1278</v>
      </c>
      <c r="E377" s="221" t="s">
        <v>1275</v>
      </c>
      <c r="F377" s="221" t="s">
        <v>1277</v>
      </c>
      <c r="G377" s="221" t="s">
        <v>1277</v>
      </c>
    </row>
    <row r="378" spans="1:7" x14ac:dyDescent="0.2">
      <c r="A378" s="185">
        <v>2540</v>
      </c>
      <c r="B378" s="184" t="s">
        <v>1882</v>
      </c>
      <c r="C378" s="185" t="s">
        <v>1290</v>
      </c>
      <c r="D378" s="221" t="s">
        <v>1278</v>
      </c>
      <c r="E378" s="221" t="s">
        <v>1275</v>
      </c>
      <c r="F378" s="221" t="s">
        <v>1277</v>
      </c>
      <c r="G378" s="221" t="s">
        <v>1277</v>
      </c>
    </row>
    <row r="379" spans="1:7" x14ac:dyDescent="0.2">
      <c r="A379" s="185">
        <v>2542</v>
      </c>
      <c r="B379" s="184" t="s">
        <v>1883</v>
      </c>
      <c r="C379" s="185" t="s">
        <v>1290</v>
      </c>
      <c r="D379" s="221" t="s">
        <v>1278</v>
      </c>
      <c r="E379" s="221" t="s">
        <v>1275</v>
      </c>
      <c r="F379" s="221" t="s">
        <v>1277</v>
      </c>
      <c r="G379" s="221" t="s">
        <v>1277</v>
      </c>
    </row>
    <row r="380" spans="1:7" x14ac:dyDescent="0.2">
      <c r="A380" s="185">
        <v>2544</v>
      </c>
      <c r="B380" s="184" t="s">
        <v>1884</v>
      </c>
      <c r="C380" s="185" t="s">
        <v>1290</v>
      </c>
      <c r="D380" s="221" t="s">
        <v>1278</v>
      </c>
      <c r="E380" s="221" t="s">
        <v>1275</v>
      </c>
      <c r="F380" s="221" t="s">
        <v>1277</v>
      </c>
      <c r="G380" s="221" t="s">
        <v>1277</v>
      </c>
    </row>
    <row r="381" spans="1:7" x14ac:dyDescent="0.2">
      <c r="A381" s="185">
        <v>2551</v>
      </c>
      <c r="B381" s="184" t="s">
        <v>1885</v>
      </c>
      <c r="C381" s="185" t="s">
        <v>1290</v>
      </c>
      <c r="D381" s="221" t="s">
        <v>1278</v>
      </c>
      <c r="E381" s="221" t="s">
        <v>1275</v>
      </c>
      <c r="F381" s="221" t="s">
        <v>1277</v>
      </c>
      <c r="G381" s="221" t="s">
        <v>1277</v>
      </c>
    </row>
    <row r="382" spans="1:7" x14ac:dyDescent="0.2">
      <c r="A382" s="185">
        <v>2552</v>
      </c>
      <c r="B382" s="184" t="s">
        <v>1886</v>
      </c>
      <c r="C382" s="185" t="s">
        <v>1290</v>
      </c>
      <c r="D382" s="221" t="s">
        <v>1278</v>
      </c>
      <c r="E382" s="221" t="s">
        <v>1275</v>
      </c>
      <c r="F382" s="221" t="s">
        <v>1277</v>
      </c>
      <c r="G382" s="221" t="s">
        <v>1277</v>
      </c>
    </row>
    <row r="383" spans="1:7" x14ac:dyDescent="0.2">
      <c r="A383" s="185">
        <v>2560</v>
      </c>
      <c r="B383" s="184" t="s">
        <v>1887</v>
      </c>
      <c r="C383" s="185" t="s">
        <v>1290</v>
      </c>
      <c r="D383" s="221" t="s">
        <v>1278</v>
      </c>
      <c r="E383" s="221" t="s">
        <v>1275</v>
      </c>
      <c r="F383" s="221" t="s">
        <v>1277</v>
      </c>
      <c r="G383" s="221" t="s">
        <v>1277</v>
      </c>
    </row>
    <row r="384" spans="1:7" x14ac:dyDescent="0.2">
      <c r="A384" s="185">
        <v>2562</v>
      </c>
      <c r="B384" s="184" t="s">
        <v>1888</v>
      </c>
      <c r="C384" s="185" t="s">
        <v>1290</v>
      </c>
      <c r="D384" s="221" t="s">
        <v>1280</v>
      </c>
      <c r="E384" s="221" t="s">
        <v>1275</v>
      </c>
      <c r="F384" s="221" t="s">
        <v>1276</v>
      </c>
      <c r="G384" s="221" t="s">
        <v>1277</v>
      </c>
    </row>
    <row r="385" spans="1:7" x14ac:dyDescent="0.2">
      <c r="A385" s="185">
        <v>2563</v>
      </c>
      <c r="B385" s="184" t="s">
        <v>1889</v>
      </c>
      <c r="C385" s="185" t="s">
        <v>1290</v>
      </c>
      <c r="D385" s="221" t="s">
        <v>1278</v>
      </c>
      <c r="E385" s="221" t="s">
        <v>1275</v>
      </c>
      <c r="F385" s="221" t="s">
        <v>1277</v>
      </c>
      <c r="G385" s="221" t="s">
        <v>1277</v>
      </c>
    </row>
    <row r="386" spans="1:7" x14ac:dyDescent="0.2">
      <c r="A386" s="185">
        <v>2564</v>
      </c>
      <c r="B386" s="184" t="s">
        <v>1890</v>
      </c>
      <c r="C386" s="185" t="s">
        <v>1290</v>
      </c>
      <c r="D386" s="221" t="s">
        <v>1278</v>
      </c>
      <c r="E386" s="221" t="s">
        <v>1275</v>
      </c>
      <c r="F386" s="221" t="s">
        <v>1277</v>
      </c>
      <c r="G386" s="221" t="s">
        <v>1277</v>
      </c>
    </row>
    <row r="387" spans="1:7" x14ac:dyDescent="0.2">
      <c r="A387" s="185">
        <v>2565</v>
      </c>
      <c r="B387" s="184" t="s">
        <v>1891</v>
      </c>
      <c r="C387" s="185" t="s">
        <v>1290</v>
      </c>
      <c r="D387" s="221" t="s">
        <v>1278</v>
      </c>
      <c r="E387" s="221" t="s">
        <v>1275</v>
      </c>
      <c r="F387" s="221" t="s">
        <v>1277</v>
      </c>
      <c r="G387" s="221" t="s">
        <v>1276</v>
      </c>
    </row>
    <row r="388" spans="1:7" x14ac:dyDescent="0.2">
      <c r="A388" s="185">
        <v>2571</v>
      </c>
      <c r="B388" s="184" t="s">
        <v>1892</v>
      </c>
      <c r="C388" s="185" t="s">
        <v>1290</v>
      </c>
      <c r="D388" s="221" t="s">
        <v>1278</v>
      </c>
      <c r="E388" s="221" t="s">
        <v>1275</v>
      </c>
      <c r="F388" s="221" t="s">
        <v>1277</v>
      </c>
      <c r="G388" s="221" t="s">
        <v>1277</v>
      </c>
    </row>
    <row r="389" spans="1:7" x14ac:dyDescent="0.2">
      <c r="A389" s="185">
        <v>2572</v>
      </c>
      <c r="B389" s="184" t="s">
        <v>1893</v>
      </c>
      <c r="C389" s="185" t="s">
        <v>1290</v>
      </c>
      <c r="D389" s="221" t="s">
        <v>1278</v>
      </c>
      <c r="E389" s="221" t="s">
        <v>1275</v>
      </c>
      <c r="F389" s="221" t="s">
        <v>1277</v>
      </c>
      <c r="G389" s="221" t="s">
        <v>1276</v>
      </c>
    </row>
    <row r="390" spans="1:7" x14ac:dyDescent="0.2">
      <c r="A390" s="185">
        <v>2601</v>
      </c>
      <c r="B390" s="184" t="s">
        <v>1894</v>
      </c>
      <c r="C390" s="185" t="s">
        <v>1290</v>
      </c>
      <c r="D390" s="221" t="s">
        <v>1278</v>
      </c>
      <c r="E390" s="221" t="s">
        <v>1275</v>
      </c>
      <c r="F390" s="221" t="s">
        <v>1277</v>
      </c>
      <c r="G390" s="221" t="s">
        <v>1277</v>
      </c>
    </row>
    <row r="391" spans="1:7" x14ac:dyDescent="0.2">
      <c r="A391" s="185">
        <v>2602</v>
      </c>
      <c r="B391" s="184" t="s">
        <v>1895</v>
      </c>
      <c r="C391" s="185" t="s">
        <v>1290</v>
      </c>
      <c r="D391" s="221" t="s">
        <v>1278</v>
      </c>
      <c r="E391" s="221" t="s">
        <v>1275</v>
      </c>
      <c r="F391" s="221" t="s">
        <v>1277</v>
      </c>
      <c r="G391" s="221" t="s">
        <v>1276</v>
      </c>
    </row>
    <row r="392" spans="1:7" x14ac:dyDescent="0.2">
      <c r="A392" s="185">
        <v>2603</v>
      </c>
      <c r="B392" s="184" t="s">
        <v>1896</v>
      </c>
      <c r="C392" s="185" t="s">
        <v>1290</v>
      </c>
      <c r="D392" s="221" t="s">
        <v>1278</v>
      </c>
      <c r="E392" s="221" t="s">
        <v>1275</v>
      </c>
      <c r="F392" s="221" t="s">
        <v>1277</v>
      </c>
      <c r="G392" s="221" t="s">
        <v>1277</v>
      </c>
    </row>
    <row r="393" spans="1:7" x14ac:dyDescent="0.2">
      <c r="A393" s="185">
        <v>2604</v>
      </c>
      <c r="B393" s="184" t="s">
        <v>1897</v>
      </c>
      <c r="C393" s="185" t="s">
        <v>1290</v>
      </c>
      <c r="D393" s="221" t="s">
        <v>1278</v>
      </c>
      <c r="E393" s="221" t="s">
        <v>1275</v>
      </c>
      <c r="F393" s="221" t="s">
        <v>1277</v>
      </c>
      <c r="G393" s="221" t="s">
        <v>1277</v>
      </c>
    </row>
    <row r="394" spans="1:7" x14ac:dyDescent="0.2">
      <c r="A394" s="185">
        <v>2620</v>
      </c>
      <c r="B394" s="184" t="s">
        <v>1898</v>
      </c>
      <c r="C394" s="185" t="s">
        <v>1290</v>
      </c>
      <c r="D394" s="221" t="s">
        <v>1278</v>
      </c>
      <c r="E394" s="221" t="s">
        <v>1275</v>
      </c>
      <c r="F394" s="221" t="s">
        <v>1277</v>
      </c>
      <c r="G394" s="221" t="s">
        <v>1277</v>
      </c>
    </row>
    <row r="395" spans="1:7" x14ac:dyDescent="0.2">
      <c r="A395" s="185">
        <v>2622</v>
      </c>
      <c r="B395" s="184" t="s">
        <v>1899</v>
      </c>
      <c r="C395" s="185" t="s">
        <v>1290</v>
      </c>
      <c r="D395" s="221" t="s">
        <v>1280</v>
      </c>
      <c r="E395" s="221" t="s">
        <v>1275</v>
      </c>
      <c r="F395" s="221" t="s">
        <v>1276</v>
      </c>
      <c r="G395" s="221" t="s">
        <v>1277</v>
      </c>
    </row>
    <row r="396" spans="1:7" x14ac:dyDescent="0.2">
      <c r="A396" s="185">
        <v>2624</v>
      </c>
      <c r="B396" s="184" t="s">
        <v>1900</v>
      </c>
      <c r="C396" s="185" t="s">
        <v>1290</v>
      </c>
      <c r="D396" s="221" t="s">
        <v>1278</v>
      </c>
      <c r="E396" s="221" t="s">
        <v>1275</v>
      </c>
      <c r="F396" s="221" t="s">
        <v>1277</v>
      </c>
      <c r="G396" s="221" t="s">
        <v>1276</v>
      </c>
    </row>
    <row r="397" spans="1:7" x14ac:dyDescent="0.2">
      <c r="A397" s="185">
        <v>2625</v>
      </c>
      <c r="B397" s="184" t="s">
        <v>1901</v>
      </c>
      <c r="C397" s="185" t="s">
        <v>1290</v>
      </c>
      <c r="D397" s="221" t="s">
        <v>1278</v>
      </c>
      <c r="E397" s="221" t="s">
        <v>1275</v>
      </c>
      <c r="F397" s="221" t="s">
        <v>1277</v>
      </c>
      <c r="G397" s="221" t="s">
        <v>1276</v>
      </c>
    </row>
    <row r="398" spans="1:7" x14ac:dyDescent="0.2">
      <c r="A398" s="185">
        <v>2630</v>
      </c>
      <c r="B398" s="184" t="s">
        <v>1902</v>
      </c>
      <c r="C398" s="185" t="s">
        <v>1290</v>
      </c>
      <c r="D398" s="221" t="s">
        <v>1278</v>
      </c>
      <c r="E398" s="221" t="s">
        <v>1275</v>
      </c>
      <c r="F398" s="221" t="s">
        <v>1277</v>
      </c>
      <c r="G398" s="221" t="s">
        <v>1277</v>
      </c>
    </row>
    <row r="399" spans="1:7" x14ac:dyDescent="0.2">
      <c r="A399" s="185">
        <v>2631</v>
      </c>
      <c r="B399" s="184" t="s">
        <v>1903</v>
      </c>
      <c r="C399" s="185" t="s">
        <v>1290</v>
      </c>
      <c r="D399" s="221" t="s">
        <v>1278</v>
      </c>
      <c r="E399" s="221" t="s">
        <v>1275</v>
      </c>
      <c r="F399" s="221" t="s">
        <v>1277</v>
      </c>
      <c r="G399" s="221" t="s">
        <v>1276</v>
      </c>
    </row>
    <row r="400" spans="1:7" x14ac:dyDescent="0.2">
      <c r="A400" s="185">
        <v>2632</v>
      </c>
      <c r="B400" s="184" t="s">
        <v>1904</v>
      </c>
      <c r="C400" s="185" t="s">
        <v>1290</v>
      </c>
      <c r="D400" s="221" t="s">
        <v>1278</v>
      </c>
      <c r="E400" s="221" t="s">
        <v>1275</v>
      </c>
      <c r="F400" s="221" t="s">
        <v>1277</v>
      </c>
      <c r="G400" s="221" t="s">
        <v>1277</v>
      </c>
    </row>
    <row r="401" spans="1:7" x14ac:dyDescent="0.2">
      <c r="A401" s="185">
        <v>2640</v>
      </c>
      <c r="B401" s="184" t="s">
        <v>1905</v>
      </c>
      <c r="C401" s="185" t="s">
        <v>1290</v>
      </c>
      <c r="D401" s="221" t="s">
        <v>1278</v>
      </c>
      <c r="E401" s="221" t="s">
        <v>1275</v>
      </c>
      <c r="F401" s="221" t="s">
        <v>1277</v>
      </c>
      <c r="G401" s="221" t="s">
        <v>1277</v>
      </c>
    </row>
    <row r="402" spans="1:7" x14ac:dyDescent="0.2">
      <c r="A402" s="185">
        <v>2641</v>
      </c>
      <c r="B402" s="184" t="s">
        <v>1906</v>
      </c>
      <c r="C402" s="185" t="s">
        <v>1290</v>
      </c>
      <c r="D402" s="221" t="s">
        <v>1278</v>
      </c>
      <c r="E402" s="221" t="s">
        <v>1275</v>
      </c>
      <c r="F402" s="221" t="s">
        <v>1277</v>
      </c>
      <c r="G402" s="221" t="s">
        <v>1276</v>
      </c>
    </row>
    <row r="403" spans="1:7" x14ac:dyDescent="0.2">
      <c r="A403" s="185">
        <v>2642</v>
      </c>
      <c r="B403" s="184" t="s">
        <v>1907</v>
      </c>
      <c r="C403" s="185" t="s">
        <v>1290</v>
      </c>
      <c r="D403" s="221" t="s">
        <v>1278</v>
      </c>
      <c r="E403" s="221" t="s">
        <v>1275</v>
      </c>
      <c r="F403" s="221" t="s">
        <v>1277</v>
      </c>
      <c r="G403" s="221" t="s">
        <v>1276</v>
      </c>
    </row>
    <row r="404" spans="1:7" x14ac:dyDescent="0.2">
      <c r="A404" s="185">
        <v>2650</v>
      </c>
      <c r="B404" s="184" t="s">
        <v>1908</v>
      </c>
      <c r="C404" s="185" t="s">
        <v>1290</v>
      </c>
      <c r="D404" s="221" t="s">
        <v>1278</v>
      </c>
      <c r="E404" s="221" t="s">
        <v>1275</v>
      </c>
      <c r="F404" s="221" t="s">
        <v>1277</v>
      </c>
      <c r="G404" s="221" t="s">
        <v>1277</v>
      </c>
    </row>
    <row r="405" spans="1:7" x14ac:dyDescent="0.2">
      <c r="A405" s="185">
        <v>2651</v>
      </c>
      <c r="B405" s="184" t="s">
        <v>1909</v>
      </c>
      <c r="C405" s="185" t="s">
        <v>1290</v>
      </c>
      <c r="D405" s="221" t="s">
        <v>1278</v>
      </c>
      <c r="E405" s="221" t="s">
        <v>1275</v>
      </c>
      <c r="F405" s="221" t="s">
        <v>1277</v>
      </c>
      <c r="G405" s="221" t="s">
        <v>1277</v>
      </c>
    </row>
    <row r="406" spans="1:7" x14ac:dyDescent="0.2">
      <c r="A406" s="185">
        <v>2654</v>
      </c>
      <c r="B406" s="184" t="s">
        <v>1910</v>
      </c>
      <c r="C406" s="185" t="s">
        <v>1290</v>
      </c>
      <c r="D406" s="221" t="s">
        <v>1278</v>
      </c>
      <c r="E406" s="221" t="s">
        <v>1275</v>
      </c>
      <c r="F406" s="221" t="s">
        <v>1277</v>
      </c>
      <c r="G406" s="221" t="s">
        <v>1276</v>
      </c>
    </row>
    <row r="407" spans="1:7" x14ac:dyDescent="0.2">
      <c r="A407" s="185">
        <v>2661</v>
      </c>
      <c r="B407" s="184" t="s">
        <v>1911</v>
      </c>
      <c r="C407" s="185" t="s">
        <v>1290</v>
      </c>
      <c r="D407" s="221" t="s">
        <v>1278</v>
      </c>
      <c r="E407" s="221" t="s">
        <v>1275</v>
      </c>
      <c r="F407" s="221" t="s">
        <v>1277</v>
      </c>
      <c r="G407" s="221" t="s">
        <v>1276</v>
      </c>
    </row>
    <row r="408" spans="1:7" x14ac:dyDescent="0.2">
      <c r="A408" s="185">
        <v>2662</v>
      </c>
      <c r="B408" s="184" t="s">
        <v>1912</v>
      </c>
      <c r="C408" s="185" t="s">
        <v>1290</v>
      </c>
      <c r="D408" s="221" t="s">
        <v>1278</v>
      </c>
      <c r="E408" s="221" t="s">
        <v>1275</v>
      </c>
      <c r="F408" s="221" t="s">
        <v>1277</v>
      </c>
      <c r="G408" s="221" t="s">
        <v>1276</v>
      </c>
    </row>
    <row r="409" spans="1:7" x14ac:dyDescent="0.2">
      <c r="A409" s="185">
        <v>2663</v>
      </c>
      <c r="B409" s="184" t="s">
        <v>1913</v>
      </c>
      <c r="C409" s="185" t="s">
        <v>1290</v>
      </c>
      <c r="D409" s="221" t="s">
        <v>1278</v>
      </c>
      <c r="E409" s="221" t="s">
        <v>1275</v>
      </c>
      <c r="F409" s="221" t="s">
        <v>1277</v>
      </c>
      <c r="G409" s="221" t="s">
        <v>1276</v>
      </c>
    </row>
    <row r="410" spans="1:7" x14ac:dyDescent="0.2">
      <c r="A410" s="185">
        <v>2671</v>
      </c>
      <c r="B410" s="184" t="s">
        <v>1914</v>
      </c>
      <c r="C410" s="185" t="s">
        <v>1290</v>
      </c>
      <c r="D410" s="221" t="s">
        <v>1278</v>
      </c>
      <c r="E410" s="221" t="s">
        <v>1275</v>
      </c>
      <c r="F410" s="221" t="s">
        <v>1277</v>
      </c>
      <c r="G410" s="221" t="s">
        <v>1276</v>
      </c>
    </row>
    <row r="411" spans="1:7" x14ac:dyDescent="0.2">
      <c r="A411" s="185">
        <v>2673</v>
      </c>
      <c r="B411" s="184" t="s">
        <v>1915</v>
      </c>
      <c r="C411" s="185" t="s">
        <v>1290</v>
      </c>
      <c r="D411" s="221" t="s">
        <v>1278</v>
      </c>
      <c r="E411" s="221" t="s">
        <v>1275</v>
      </c>
      <c r="F411" s="221" t="s">
        <v>1277</v>
      </c>
      <c r="G411" s="221" t="s">
        <v>1276</v>
      </c>
    </row>
    <row r="412" spans="1:7" x14ac:dyDescent="0.2">
      <c r="A412" s="185">
        <v>2680</v>
      </c>
      <c r="B412" s="184" t="s">
        <v>1916</v>
      </c>
      <c r="C412" s="185" t="s">
        <v>1290</v>
      </c>
      <c r="D412" s="221" t="s">
        <v>1278</v>
      </c>
      <c r="E412" s="221" t="s">
        <v>1275</v>
      </c>
      <c r="F412" s="221" t="s">
        <v>1277</v>
      </c>
      <c r="G412" s="221" t="s">
        <v>1276</v>
      </c>
    </row>
    <row r="413" spans="1:7" x14ac:dyDescent="0.2">
      <c r="A413" s="185">
        <v>2700</v>
      </c>
      <c r="B413" s="184" t="s">
        <v>1255</v>
      </c>
      <c r="C413" s="185" t="s">
        <v>1290</v>
      </c>
      <c r="D413" s="221" t="s">
        <v>1278</v>
      </c>
      <c r="E413" s="221" t="s">
        <v>1275</v>
      </c>
      <c r="F413" s="221" t="s">
        <v>1277</v>
      </c>
      <c r="G413" s="221" t="s">
        <v>1277</v>
      </c>
    </row>
    <row r="414" spans="1:7" x14ac:dyDescent="0.2">
      <c r="A414" s="185">
        <v>2702</v>
      </c>
      <c r="B414" s="184" t="s">
        <v>1255</v>
      </c>
      <c r="C414" s="185" t="s">
        <v>1290</v>
      </c>
      <c r="D414" s="221" t="s">
        <v>1280</v>
      </c>
      <c r="E414" s="221" t="s">
        <v>1275</v>
      </c>
      <c r="F414" s="221" t="s">
        <v>1276</v>
      </c>
      <c r="G414" s="221" t="s">
        <v>1277</v>
      </c>
    </row>
    <row r="415" spans="1:7" x14ac:dyDescent="0.2">
      <c r="A415" s="185">
        <v>2704</v>
      </c>
      <c r="B415" s="184" t="s">
        <v>1255</v>
      </c>
      <c r="C415" s="185" t="s">
        <v>1290</v>
      </c>
      <c r="D415" s="221" t="s">
        <v>1280</v>
      </c>
      <c r="E415" s="221" t="s">
        <v>1275</v>
      </c>
      <c r="F415" s="221" t="s">
        <v>1276</v>
      </c>
      <c r="G415" s="221" t="s">
        <v>1277</v>
      </c>
    </row>
    <row r="416" spans="1:7" x14ac:dyDescent="0.2">
      <c r="A416" s="185">
        <v>2705</v>
      </c>
      <c r="B416" s="184" t="s">
        <v>1255</v>
      </c>
      <c r="C416" s="185" t="s">
        <v>1290</v>
      </c>
      <c r="D416" s="221" t="s">
        <v>1280</v>
      </c>
      <c r="E416" s="221" t="s">
        <v>1275</v>
      </c>
      <c r="F416" s="221" t="s">
        <v>1276</v>
      </c>
      <c r="G416" s="221" t="s">
        <v>1277</v>
      </c>
    </row>
    <row r="417" spans="1:7" x14ac:dyDescent="0.2">
      <c r="A417" s="185">
        <v>2706</v>
      </c>
      <c r="B417" s="184" t="s">
        <v>1255</v>
      </c>
      <c r="C417" s="185" t="s">
        <v>1290</v>
      </c>
      <c r="D417" s="221" t="s">
        <v>1274</v>
      </c>
      <c r="E417" s="221" t="s">
        <v>1275</v>
      </c>
      <c r="F417" s="221" t="s">
        <v>1276</v>
      </c>
      <c r="G417" s="221" t="s">
        <v>1277</v>
      </c>
    </row>
    <row r="418" spans="1:7" x14ac:dyDescent="0.2">
      <c r="A418" s="185">
        <v>2721</v>
      </c>
      <c r="B418" s="184" t="s">
        <v>1917</v>
      </c>
      <c r="C418" s="185" t="s">
        <v>1290</v>
      </c>
      <c r="D418" s="221" t="s">
        <v>1278</v>
      </c>
      <c r="E418" s="221" t="s">
        <v>1275</v>
      </c>
      <c r="F418" s="221" t="s">
        <v>1277</v>
      </c>
      <c r="G418" s="221" t="s">
        <v>1277</v>
      </c>
    </row>
    <row r="419" spans="1:7" x14ac:dyDescent="0.2">
      <c r="A419" s="185">
        <v>2722</v>
      </c>
      <c r="B419" s="184" t="s">
        <v>1918</v>
      </c>
      <c r="C419" s="185" t="s">
        <v>1290</v>
      </c>
      <c r="D419" s="221" t="s">
        <v>1278</v>
      </c>
      <c r="E419" s="221" t="s">
        <v>1275</v>
      </c>
      <c r="F419" s="221" t="s">
        <v>1277</v>
      </c>
      <c r="G419" s="221" t="s">
        <v>1277</v>
      </c>
    </row>
    <row r="420" spans="1:7" x14ac:dyDescent="0.2">
      <c r="A420" s="185">
        <v>2723</v>
      </c>
      <c r="B420" s="184" t="s">
        <v>1919</v>
      </c>
      <c r="C420" s="185" t="s">
        <v>1290</v>
      </c>
      <c r="D420" s="221" t="s">
        <v>1278</v>
      </c>
      <c r="E420" s="221" t="s">
        <v>1275</v>
      </c>
      <c r="F420" s="221" t="s">
        <v>1277</v>
      </c>
      <c r="G420" s="221" t="s">
        <v>1276</v>
      </c>
    </row>
    <row r="421" spans="1:7" x14ac:dyDescent="0.2">
      <c r="A421" s="185">
        <v>2724</v>
      </c>
      <c r="B421" s="184" t="s">
        <v>1920</v>
      </c>
      <c r="C421" s="185" t="s">
        <v>1290</v>
      </c>
      <c r="D421" s="221" t="s">
        <v>1278</v>
      </c>
      <c r="E421" s="221" t="s">
        <v>1275</v>
      </c>
      <c r="F421" s="221" t="s">
        <v>1277</v>
      </c>
      <c r="G421" s="221" t="s">
        <v>1276</v>
      </c>
    </row>
    <row r="422" spans="1:7" x14ac:dyDescent="0.2">
      <c r="A422" s="185">
        <v>2731</v>
      </c>
      <c r="B422" s="184" t="s">
        <v>1921</v>
      </c>
      <c r="C422" s="185" t="s">
        <v>1290</v>
      </c>
      <c r="D422" s="221" t="s">
        <v>1278</v>
      </c>
      <c r="E422" s="221" t="s">
        <v>1275</v>
      </c>
      <c r="F422" s="221" t="s">
        <v>1277</v>
      </c>
      <c r="G422" s="221" t="s">
        <v>1276</v>
      </c>
    </row>
    <row r="423" spans="1:7" x14ac:dyDescent="0.2">
      <c r="A423" s="185">
        <v>2732</v>
      </c>
      <c r="B423" s="184" t="s">
        <v>1922</v>
      </c>
      <c r="C423" s="185" t="s">
        <v>1290</v>
      </c>
      <c r="D423" s="221" t="s">
        <v>1278</v>
      </c>
      <c r="E423" s="221" t="s">
        <v>1275</v>
      </c>
      <c r="F423" s="221" t="s">
        <v>1277</v>
      </c>
      <c r="G423" s="221" t="s">
        <v>1277</v>
      </c>
    </row>
    <row r="424" spans="1:7" x14ac:dyDescent="0.2">
      <c r="A424" s="185">
        <v>2733</v>
      </c>
      <c r="B424" s="184" t="s">
        <v>1923</v>
      </c>
      <c r="C424" s="185" t="s">
        <v>1290</v>
      </c>
      <c r="D424" s="221" t="s">
        <v>1278</v>
      </c>
      <c r="E424" s="221" t="s">
        <v>1275</v>
      </c>
      <c r="F424" s="221" t="s">
        <v>1277</v>
      </c>
      <c r="G424" s="221" t="s">
        <v>1277</v>
      </c>
    </row>
    <row r="425" spans="1:7" x14ac:dyDescent="0.2">
      <c r="A425" s="185">
        <v>2734</v>
      </c>
      <c r="B425" s="184" t="s">
        <v>1924</v>
      </c>
      <c r="C425" s="185" t="s">
        <v>1290</v>
      </c>
      <c r="D425" s="221" t="s">
        <v>1278</v>
      </c>
      <c r="E425" s="221" t="s">
        <v>1275</v>
      </c>
      <c r="F425" s="221" t="s">
        <v>1277</v>
      </c>
      <c r="G425" s="221" t="s">
        <v>1277</v>
      </c>
    </row>
    <row r="426" spans="1:7" x14ac:dyDescent="0.2">
      <c r="A426" s="185">
        <v>2751</v>
      </c>
      <c r="B426" s="184" t="s">
        <v>1925</v>
      </c>
      <c r="C426" s="185" t="s">
        <v>1290</v>
      </c>
      <c r="D426" s="221" t="s">
        <v>1278</v>
      </c>
      <c r="E426" s="221" t="s">
        <v>1275</v>
      </c>
      <c r="F426" s="221" t="s">
        <v>1277</v>
      </c>
      <c r="G426" s="221" t="s">
        <v>1277</v>
      </c>
    </row>
    <row r="427" spans="1:7" x14ac:dyDescent="0.2">
      <c r="A427" s="185">
        <v>2752</v>
      </c>
      <c r="B427" s="184" t="s">
        <v>1926</v>
      </c>
      <c r="C427" s="185" t="s">
        <v>1290</v>
      </c>
      <c r="D427" s="221" t="s">
        <v>1278</v>
      </c>
      <c r="E427" s="221" t="s">
        <v>1275</v>
      </c>
      <c r="F427" s="221" t="s">
        <v>1277</v>
      </c>
      <c r="G427" s="221" t="s">
        <v>1277</v>
      </c>
    </row>
    <row r="428" spans="1:7" x14ac:dyDescent="0.2">
      <c r="A428" s="185">
        <v>2753</v>
      </c>
      <c r="B428" s="184" t="s">
        <v>1927</v>
      </c>
      <c r="C428" s="185" t="s">
        <v>1290</v>
      </c>
      <c r="D428" s="221" t="s">
        <v>1278</v>
      </c>
      <c r="E428" s="221" t="s">
        <v>1275</v>
      </c>
      <c r="F428" s="221" t="s">
        <v>1277</v>
      </c>
      <c r="G428" s="221" t="s">
        <v>1277</v>
      </c>
    </row>
    <row r="429" spans="1:7" x14ac:dyDescent="0.2">
      <c r="A429" s="185">
        <v>2754</v>
      </c>
      <c r="B429" s="184" t="s">
        <v>1928</v>
      </c>
      <c r="C429" s="185" t="s">
        <v>1290</v>
      </c>
      <c r="D429" s="221" t="s">
        <v>1278</v>
      </c>
      <c r="E429" s="221" t="s">
        <v>1275</v>
      </c>
      <c r="F429" s="221" t="s">
        <v>1277</v>
      </c>
      <c r="G429" s="221" t="s">
        <v>1277</v>
      </c>
    </row>
    <row r="430" spans="1:7" x14ac:dyDescent="0.2">
      <c r="A430" s="185">
        <v>2755</v>
      </c>
      <c r="B430" s="184" t="s">
        <v>1929</v>
      </c>
      <c r="C430" s="185" t="s">
        <v>1290</v>
      </c>
      <c r="D430" s="221" t="s">
        <v>1278</v>
      </c>
      <c r="E430" s="221" t="s">
        <v>1275</v>
      </c>
      <c r="F430" s="221" t="s">
        <v>1277</v>
      </c>
      <c r="G430" s="221" t="s">
        <v>1276</v>
      </c>
    </row>
    <row r="431" spans="1:7" x14ac:dyDescent="0.2">
      <c r="A431" s="185">
        <v>2761</v>
      </c>
      <c r="B431" s="184" t="s">
        <v>1930</v>
      </c>
      <c r="C431" s="185" t="s">
        <v>1290</v>
      </c>
      <c r="D431" s="221" t="s">
        <v>1278</v>
      </c>
      <c r="E431" s="221" t="s">
        <v>1275</v>
      </c>
      <c r="F431" s="221" t="s">
        <v>1277</v>
      </c>
      <c r="G431" s="221" t="s">
        <v>1276</v>
      </c>
    </row>
    <row r="432" spans="1:7" x14ac:dyDescent="0.2">
      <c r="A432" s="185">
        <v>2763</v>
      </c>
      <c r="B432" s="184" t="s">
        <v>1931</v>
      </c>
      <c r="C432" s="185" t="s">
        <v>1290</v>
      </c>
      <c r="D432" s="221" t="s">
        <v>1278</v>
      </c>
      <c r="E432" s="221" t="s">
        <v>1275</v>
      </c>
      <c r="F432" s="221" t="s">
        <v>1277</v>
      </c>
      <c r="G432" s="221" t="s">
        <v>1277</v>
      </c>
    </row>
    <row r="433" spans="1:7" x14ac:dyDescent="0.2">
      <c r="A433" s="185">
        <v>2770</v>
      </c>
      <c r="B433" s="184" t="s">
        <v>1932</v>
      </c>
      <c r="C433" s="185" t="s">
        <v>1290</v>
      </c>
      <c r="D433" s="221" t="s">
        <v>1278</v>
      </c>
      <c r="E433" s="221" t="s">
        <v>1275</v>
      </c>
      <c r="F433" s="221" t="s">
        <v>1277</v>
      </c>
      <c r="G433" s="221" t="s">
        <v>1276</v>
      </c>
    </row>
    <row r="434" spans="1:7" x14ac:dyDescent="0.2">
      <c r="A434" s="185">
        <v>2801</v>
      </c>
      <c r="B434" s="184" t="s">
        <v>1933</v>
      </c>
      <c r="C434" s="185" t="s">
        <v>1290</v>
      </c>
      <c r="D434" s="221" t="s">
        <v>1278</v>
      </c>
      <c r="E434" s="221" t="s">
        <v>1275</v>
      </c>
      <c r="F434" s="221" t="s">
        <v>1277</v>
      </c>
      <c r="G434" s="221" t="s">
        <v>1276</v>
      </c>
    </row>
    <row r="435" spans="1:7" x14ac:dyDescent="0.2">
      <c r="A435" s="185">
        <v>2802</v>
      </c>
      <c r="B435" s="184" t="s">
        <v>1934</v>
      </c>
      <c r="C435" s="185" t="s">
        <v>1290</v>
      </c>
      <c r="D435" s="221" t="s">
        <v>1278</v>
      </c>
      <c r="E435" s="221" t="s">
        <v>1275</v>
      </c>
      <c r="F435" s="221" t="s">
        <v>1277</v>
      </c>
      <c r="G435" s="221" t="s">
        <v>1276</v>
      </c>
    </row>
    <row r="436" spans="1:7" x14ac:dyDescent="0.2">
      <c r="A436" s="185">
        <v>2803</v>
      </c>
      <c r="B436" s="184" t="s">
        <v>1935</v>
      </c>
      <c r="C436" s="185" t="s">
        <v>1290</v>
      </c>
      <c r="D436" s="221" t="s">
        <v>1278</v>
      </c>
      <c r="E436" s="221" t="s">
        <v>1275</v>
      </c>
      <c r="F436" s="221" t="s">
        <v>1277</v>
      </c>
      <c r="G436" s="221" t="s">
        <v>1276</v>
      </c>
    </row>
    <row r="437" spans="1:7" x14ac:dyDescent="0.2">
      <c r="A437" s="185">
        <v>2811</v>
      </c>
      <c r="B437" s="184" t="s">
        <v>1936</v>
      </c>
      <c r="C437" s="185" t="s">
        <v>1290</v>
      </c>
      <c r="D437" s="221" t="s">
        <v>1278</v>
      </c>
      <c r="E437" s="221" t="s">
        <v>1275</v>
      </c>
      <c r="F437" s="221" t="s">
        <v>1277</v>
      </c>
      <c r="G437" s="221" t="s">
        <v>1277</v>
      </c>
    </row>
    <row r="438" spans="1:7" x14ac:dyDescent="0.2">
      <c r="A438" s="185">
        <v>2812</v>
      </c>
      <c r="B438" s="184" t="s">
        <v>1937</v>
      </c>
      <c r="C438" s="185" t="s">
        <v>1290</v>
      </c>
      <c r="D438" s="221" t="s">
        <v>1278</v>
      </c>
      <c r="E438" s="221" t="s">
        <v>1275</v>
      </c>
      <c r="F438" s="221" t="s">
        <v>1277</v>
      </c>
      <c r="G438" s="221" t="s">
        <v>1276</v>
      </c>
    </row>
    <row r="439" spans="1:7" x14ac:dyDescent="0.2">
      <c r="A439" s="185">
        <v>2813</v>
      </c>
      <c r="B439" s="184" t="s">
        <v>1938</v>
      </c>
      <c r="C439" s="185" t="s">
        <v>1290</v>
      </c>
      <c r="D439" s="221" t="s">
        <v>1278</v>
      </c>
      <c r="E439" s="221" t="s">
        <v>1275</v>
      </c>
      <c r="F439" s="221" t="s">
        <v>1277</v>
      </c>
      <c r="G439" s="221" t="s">
        <v>1276</v>
      </c>
    </row>
    <row r="440" spans="1:7" x14ac:dyDescent="0.2">
      <c r="A440" s="185">
        <v>2821</v>
      </c>
      <c r="B440" s="184" t="s">
        <v>1939</v>
      </c>
      <c r="C440" s="185" t="s">
        <v>1290</v>
      </c>
      <c r="D440" s="221" t="s">
        <v>1278</v>
      </c>
      <c r="E440" s="221" t="s">
        <v>1275</v>
      </c>
      <c r="F440" s="221" t="s">
        <v>1277</v>
      </c>
      <c r="G440" s="221" t="s">
        <v>1277</v>
      </c>
    </row>
    <row r="441" spans="1:7" x14ac:dyDescent="0.2">
      <c r="A441" s="185">
        <v>2822</v>
      </c>
      <c r="B441" s="184" t="s">
        <v>1940</v>
      </c>
      <c r="C441" s="185" t="s">
        <v>1290</v>
      </c>
      <c r="D441" s="221" t="s">
        <v>1278</v>
      </c>
      <c r="E441" s="221" t="s">
        <v>1275</v>
      </c>
      <c r="F441" s="221" t="s">
        <v>1277</v>
      </c>
      <c r="G441" s="221" t="s">
        <v>1277</v>
      </c>
    </row>
    <row r="442" spans="1:7" x14ac:dyDescent="0.2">
      <c r="A442" s="185">
        <v>2823</v>
      </c>
      <c r="B442" s="184" t="s">
        <v>1941</v>
      </c>
      <c r="C442" s="185" t="s">
        <v>1290</v>
      </c>
      <c r="D442" s="221" t="s">
        <v>1278</v>
      </c>
      <c r="E442" s="221" t="s">
        <v>1275</v>
      </c>
      <c r="F442" s="221" t="s">
        <v>1277</v>
      </c>
      <c r="G442" s="221" t="s">
        <v>1277</v>
      </c>
    </row>
    <row r="443" spans="1:7" x14ac:dyDescent="0.2">
      <c r="A443" s="185">
        <v>2824</v>
      </c>
      <c r="B443" s="184" t="s">
        <v>1942</v>
      </c>
      <c r="C443" s="185" t="s">
        <v>1290</v>
      </c>
      <c r="D443" s="221" t="s">
        <v>1278</v>
      </c>
      <c r="E443" s="221" t="s">
        <v>1275</v>
      </c>
      <c r="F443" s="221" t="s">
        <v>1277</v>
      </c>
      <c r="G443" s="221" t="s">
        <v>1276</v>
      </c>
    </row>
    <row r="444" spans="1:7" x14ac:dyDescent="0.2">
      <c r="A444" s="185">
        <v>2831</v>
      </c>
      <c r="B444" s="184" t="s">
        <v>1943</v>
      </c>
      <c r="C444" s="185" t="s">
        <v>1290</v>
      </c>
      <c r="D444" s="221" t="s">
        <v>1278</v>
      </c>
      <c r="E444" s="221" t="s">
        <v>1275</v>
      </c>
      <c r="F444" s="221" t="s">
        <v>1277</v>
      </c>
      <c r="G444" s="221" t="s">
        <v>1277</v>
      </c>
    </row>
    <row r="445" spans="1:7" x14ac:dyDescent="0.2">
      <c r="A445" s="185">
        <v>2832</v>
      </c>
      <c r="B445" s="184" t="s">
        <v>1944</v>
      </c>
      <c r="C445" s="185" t="s">
        <v>1290</v>
      </c>
      <c r="D445" s="221" t="s">
        <v>1278</v>
      </c>
      <c r="E445" s="221" t="s">
        <v>1275</v>
      </c>
      <c r="F445" s="221" t="s">
        <v>1277</v>
      </c>
      <c r="G445" s="221" t="s">
        <v>1276</v>
      </c>
    </row>
    <row r="446" spans="1:7" x14ac:dyDescent="0.2">
      <c r="A446" s="185">
        <v>2833</v>
      </c>
      <c r="B446" s="184" t="s">
        <v>1945</v>
      </c>
      <c r="C446" s="185" t="s">
        <v>1290</v>
      </c>
      <c r="D446" s="221" t="s">
        <v>1278</v>
      </c>
      <c r="E446" s="221" t="s">
        <v>1275</v>
      </c>
      <c r="F446" s="221" t="s">
        <v>1277</v>
      </c>
      <c r="G446" s="221" t="s">
        <v>1276</v>
      </c>
    </row>
    <row r="447" spans="1:7" x14ac:dyDescent="0.2">
      <c r="A447" s="185">
        <v>2840</v>
      </c>
      <c r="B447" s="184" t="s">
        <v>1946</v>
      </c>
      <c r="C447" s="185" t="s">
        <v>1290</v>
      </c>
      <c r="D447" s="221" t="s">
        <v>1278</v>
      </c>
      <c r="E447" s="221" t="s">
        <v>1275</v>
      </c>
      <c r="F447" s="221" t="s">
        <v>1277</v>
      </c>
      <c r="G447" s="221" t="s">
        <v>1277</v>
      </c>
    </row>
    <row r="448" spans="1:7" x14ac:dyDescent="0.2">
      <c r="A448" s="185">
        <v>2842</v>
      </c>
      <c r="B448" s="184" t="s">
        <v>1947</v>
      </c>
      <c r="C448" s="185" t="s">
        <v>1290</v>
      </c>
      <c r="D448" s="221" t="s">
        <v>1278</v>
      </c>
      <c r="E448" s="221" t="s">
        <v>1275</v>
      </c>
      <c r="F448" s="221" t="s">
        <v>1277</v>
      </c>
      <c r="G448" s="221" t="s">
        <v>1276</v>
      </c>
    </row>
    <row r="449" spans="1:7" x14ac:dyDescent="0.2">
      <c r="A449" s="185">
        <v>2851</v>
      </c>
      <c r="B449" s="184" t="s">
        <v>1948</v>
      </c>
      <c r="C449" s="185" t="s">
        <v>1290</v>
      </c>
      <c r="D449" s="221" t="s">
        <v>1278</v>
      </c>
      <c r="E449" s="221" t="s">
        <v>1275</v>
      </c>
      <c r="F449" s="221" t="s">
        <v>1277</v>
      </c>
      <c r="G449" s="221" t="s">
        <v>1277</v>
      </c>
    </row>
    <row r="450" spans="1:7" x14ac:dyDescent="0.2">
      <c r="A450" s="185">
        <v>2852</v>
      </c>
      <c r="B450" s="184" t="s">
        <v>1949</v>
      </c>
      <c r="C450" s="185" t="s">
        <v>1290</v>
      </c>
      <c r="D450" s="221" t="s">
        <v>1278</v>
      </c>
      <c r="E450" s="221" t="s">
        <v>1275</v>
      </c>
      <c r="F450" s="221" t="s">
        <v>1277</v>
      </c>
      <c r="G450" s="221" t="s">
        <v>1276</v>
      </c>
    </row>
    <row r="451" spans="1:7" x14ac:dyDescent="0.2">
      <c r="A451" s="185">
        <v>2853</v>
      </c>
      <c r="B451" s="184" t="s">
        <v>1950</v>
      </c>
      <c r="C451" s="185" t="s">
        <v>1290</v>
      </c>
      <c r="D451" s="221" t="s">
        <v>1278</v>
      </c>
      <c r="E451" s="221" t="s">
        <v>1275</v>
      </c>
      <c r="F451" s="221" t="s">
        <v>1277</v>
      </c>
      <c r="G451" s="221" t="s">
        <v>1276</v>
      </c>
    </row>
    <row r="452" spans="1:7" x14ac:dyDescent="0.2">
      <c r="A452" s="185">
        <v>2860</v>
      </c>
      <c r="B452" s="184" t="s">
        <v>1951</v>
      </c>
      <c r="C452" s="185" t="s">
        <v>1290</v>
      </c>
      <c r="D452" s="221" t="s">
        <v>1278</v>
      </c>
      <c r="E452" s="221" t="s">
        <v>1275</v>
      </c>
      <c r="F452" s="221" t="s">
        <v>1277</v>
      </c>
      <c r="G452" s="221" t="s">
        <v>1277</v>
      </c>
    </row>
    <row r="453" spans="1:7" x14ac:dyDescent="0.2">
      <c r="A453" s="185">
        <v>2870</v>
      </c>
      <c r="B453" s="184" t="s">
        <v>1952</v>
      </c>
      <c r="C453" s="185" t="s">
        <v>1290</v>
      </c>
      <c r="D453" s="221" t="s">
        <v>1278</v>
      </c>
      <c r="E453" s="221" t="s">
        <v>1275</v>
      </c>
      <c r="F453" s="221" t="s">
        <v>1277</v>
      </c>
      <c r="G453" s="221" t="s">
        <v>1277</v>
      </c>
    </row>
    <row r="454" spans="1:7" x14ac:dyDescent="0.2">
      <c r="A454" s="185">
        <v>2871</v>
      </c>
      <c r="B454" s="184" t="s">
        <v>1953</v>
      </c>
      <c r="C454" s="185" t="s">
        <v>1290</v>
      </c>
      <c r="D454" s="221" t="s">
        <v>1278</v>
      </c>
      <c r="E454" s="221" t="s">
        <v>1275</v>
      </c>
      <c r="F454" s="221" t="s">
        <v>1277</v>
      </c>
      <c r="G454" s="221" t="s">
        <v>1276</v>
      </c>
    </row>
    <row r="455" spans="1:7" x14ac:dyDescent="0.2">
      <c r="A455" s="185">
        <v>2872</v>
      </c>
      <c r="B455" s="184" t="s">
        <v>229</v>
      </c>
      <c r="C455" s="185" t="s">
        <v>1290</v>
      </c>
      <c r="D455" s="221" t="s">
        <v>1278</v>
      </c>
      <c r="E455" s="221" t="s">
        <v>1275</v>
      </c>
      <c r="F455" s="221" t="s">
        <v>1277</v>
      </c>
      <c r="G455" s="221" t="s">
        <v>1276</v>
      </c>
    </row>
    <row r="456" spans="1:7" x14ac:dyDescent="0.2">
      <c r="A456" s="185">
        <v>2873</v>
      </c>
      <c r="B456" s="184" t="s">
        <v>1954</v>
      </c>
      <c r="C456" s="185" t="s">
        <v>1290</v>
      </c>
      <c r="D456" s="221" t="s">
        <v>1278</v>
      </c>
      <c r="E456" s="221" t="s">
        <v>1275</v>
      </c>
      <c r="F456" s="221" t="s">
        <v>1277</v>
      </c>
      <c r="G456" s="221" t="s">
        <v>1276</v>
      </c>
    </row>
    <row r="457" spans="1:7" x14ac:dyDescent="0.2">
      <c r="A457" s="185">
        <v>2880</v>
      </c>
      <c r="B457" s="184" t="s">
        <v>1955</v>
      </c>
      <c r="C457" s="185" t="s">
        <v>1290</v>
      </c>
      <c r="D457" s="221" t="s">
        <v>1278</v>
      </c>
      <c r="E457" s="221" t="s">
        <v>1275</v>
      </c>
      <c r="F457" s="221" t="s">
        <v>1277</v>
      </c>
      <c r="G457" s="221" t="s">
        <v>1277</v>
      </c>
    </row>
    <row r="458" spans="1:7" x14ac:dyDescent="0.2">
      <c r="A458" s="185">
        <v>2881</v>
      </c>
      <c r="B458" s="184" t="s">
        <v>1956</v>
      </c>
      <c r="C458" s="185" t="s">
        <v>1290</v>
      </c>
      <c r="D458" s="221" t="s">
        <v>1278</v>
      </c>
      <c r="E458" s="221" t="s">
        <v>1275</v>
      </c>
      <c r="F458" s="221" t="s">
        <v>1277</v>
      </c>
      <c r="G458" s="221" t="s">
        <v>1276</v>
      </c>
    </row>
    <row r="459" spans="1:7" x14ac:dyDescent="0.2">
      <c r="A459" s="185">
        <v>3001</v>
      </c>
      <c r="B459" s="184" t="s">
        <v>1957</v>
      </c>
      <c r="C459" s="185" t="s">
        <v>1290</v>
      </c>
      <c r="D459" s="221" t="s">
        <v>1278</v>
      </c>
      <c r="E459" s="221" t="s">
        <v>1275</v>
      </c>
      <c r="F459" s="221" t="s">
        <v>1277</v>
      </c>
      <c r="G459" s="221" t="s">
        <v>1277</v>
      </c>
    </row>
    <row r="460" spans="1:7" x14ac:dyDescent="0.2">
      <c r="A460" s="185">
        <v>3002</v>
      </c>
      <c r="B460" s="184" t="s">
        <v>1958</v>
      </c>
      <c r="C460" s="185" t="s">
        <v>1290</v>
      </c>
      <c r="D460" s="221" t="s">
        <v>1278</v>
      </c>
      <c r="E460" s="221" t="s">
        <v>1275</v>
      </c>
      <c r="F460" s="221" t="s">
        <v>1277</v>
      </c>
      <c r="G460" s="221" t="s">
        <v>1277</v>
      </c>
    </row>
    <row r="461" spans="1:7" x14ac:dyDescent="0.2">
      <c r="A461" s="185">
        <v>3003</v>
      </c>
      <c r="B461" s="184" t="s">
        <v>1959</v>
      </c>
      <c r="C461" s="185" t="s">
        <v>1290</v>
      </c>
      <c r="D461" s="221" t="s">
        <v>1278</v>
      </c>
      <c r="E461" s="221" t="s">
        <v>1275</v>
      </c>
      <c r="F461" s="221" t="s">
        <v>1277</v>
      </c>
      <c r="G461" s="221" t="s">
        <v>1277</v>
      </c>
    </row>
    <row r="462" spans="1:7" x14ac:dyDescent="0.2">
      <c r="A462" s="185">
        <v>3004</v>
      </c>
      <c r="B462" s="184" t="s">
        <v>1960</v>
      </c>
      <c r="C462" s="185" t="s">
        <v>1290</v>
      </c>
      <c r="D462" s="221" t="s">
        <v>1278</v>
      </c>
      <c r="E462" s="221" t="s">
        <v>1275</v>
      </c>
      <c r="F462" s="221" t="s">
        <v>1277</v>
      </c>
      <c r="G462" s="221" t="s">
        <v>1276</v>
      </c>
    </row>
    <row r="463" spans="1:7" x14ac:dyDescent="0.2">
      <c r="A463" s="185">
        <v>3011</v>
      </c>
      <c r="B463" s="184" t="s">
        <v>1961</v>
      </c>
      <c r="C463" s="185" t="s">
        <v>1290</v>
      </c>
      <c r="D463" s="221" t="s">
        <v>1278</v>
      </c>
      <c r="E463" s="221" t="s">
        <v>1275</v>
      </c>
      <c r="F463" s="221" t="s">
        <v>1277</v>
      </c>
      <c r="G463" s="221" t="s">
        <v>1277</v>
      </c>
    </row>
    <row r="464" spans="1:7" x14ac:dyDescent="0.2">
      <c r="A464" s="185">
        <v>3012</v>
      </c>
      <c r="B464" s="184" t="s">
        <v>1962</v>
      </c>
      <c r="C464" s="185" t="s">
        <v>1290</v>
      </c>
      <c r="D464" s="221" t="s">
        <v>1278</v>
      </c>
      <c r="E464" s="221" t="s">
        <v>1275</v>
      </c>
      <c r="F464" s="221" t="s">
        <v>1277</v>
      </c>
      <c r="G464" s="221" t="s">
        <v>1277</v>
      </c>
    </row>
    <row r="465" spans="1:7" x14ac:dyDescent="0.2">
      <c r="A465" s="185">
        <v>3013</v>
      </c>
      <c r="B465" s="184" t="s">
        <v>1963</v>
      </c>
      <c r="C465" s="185" t="s">
        <v>1290</v>
      </c>
      <c r="D465" s="221" t="s">
        <v>1278</v>
      </c>
      <c r="E465" s="221" t="s">
        <v>1275</v>
      </c>
      <c r="F465" s="221" t="s">
        <v>1277</v>
      </c>
      <c r="G465" s="221" t="s">
        <v>1277</v>
      </c>
    </row>
    <row r="466" spans="1:7" x14ac:dyDescent="0.2">
      <c r="A466" s="185">
        <v>3021</v>
      </c>
      <c r="B466" s="184" t="s">
        <v>1964</v>
      </c>
      <c r="C466" s="185" t="s">
        <v>1290</v>
      </c>
      <c r="D466" s="221" t="s">
        <v>1278</v>
      </c>
      <c r="E466" s="221" t="s">
        <v>1275</v>
      </c>
      <c r="F466" s="221" t="s">
        <v>1277</v>
      </c>
      <c r="G466" s="221" t="s">
        <v>1277</v>
      </c>
    </row>
    <row r="467" spans="1:7" x14ac:dyDescent="0.2">
      <c r="A467" s="185">
        <v>3031</v>
      </c>
      <c r="B467" s="184" t="s">
        <v>1965</v>
      </c>
      <c r="C467" s="185" t="s">
        <v>1290</v>
      </c>
      <c r="D467" s="221" t="s">
        <v>1278</v>
      </c>
      <c r="E467" s="221" t="s">
        <v>1275</v>
      </c>
      <c r="F467" s="221" t="s">
        <v>1277</v>
      </c>
      <c r="G467" s="221" t="s">
        <v>1276</v>
      </c>
    </row>
    <row r="468" spans="1:7" x14ac:dyDescent="0.2">
      <c r="A468" s="185">
        <v>3032</v>
      </c>
      <c r="B468" s="184" t="s">
        <v>1966</v>
      </c>
      <c r="C468" s="185" t="s">
        <v>1290</v>
      </c>
      <c r="D468" s="221" t="s">
        <v>1278</v>
      </c>
      <c r="E468" s="221" t="s">
        <v>1275</v>
      </c>
      <c r="F468" s="221" t="s">
        <v>1277</v>
      </c>
      <c r="G468" s="221" t="s">
        <v>1277</v>
      </c>
    </row>
    <row r="469" spans="1:7" x14ac:dyDescent="0.2">
      <c r="A469" s="185">
        <v>3033</v>
      </c>
      <c r="B469" s="184" t="s">
        <v>1967</v>
      </c>
      <c r="C469" s="185" t="s">
        <v>1290</v>
      </c>
      <c r="D469" s="221" t="s">
        <v>1278</v>
      </c>
      <c r="E469" s="221" t="s">
        <v>1275</v>
      </c>
      <c r="F469" s="221" t="s">
        <v>1277</v>
      </c>
      <c r="G469" s="221" t="s">
        <v>1277</v>
      </c>
    </row>
    <row r="470" spans="1:7" x14ac:dyDescent="0.2">
      <c r="A470" s="185">
        <v>3034</v>
      </c>
      <c r="B470" s="184" t="s">
        <v>1968</v>
      </c>
      <c r="C470" s="185" t="s">
        <v>1290</v>
      </c>
      <c r="D470" s="221" t="s">
        <v>1278</v>
      </c>
      <c r="E470" s="221" t="s">
        <v>1275</v>
      </c>
      <c r="F470" s="221" t="s">
        <v>1277</v>
      </c>
      <c r="G470" s="221" t="s">
        <v>1277</v>
      </c>
    </row>
    <row r="471" spans="1:7" x14ac:dyDescent="0.2">
      <c r="A471" s="185">
        <v>3040</v>
      </c>
      <c r="B471" s="184" t="s">
        <v>1969</v>
      </c>
      <c r="C471" s="185" t="s">
        <v>1290</v>
      </c>
      <c r="D471" s="221" t="s">
        <v>1278</v>
      </c>
      <c r="E471" s="221" t="s">
        <v>1275</v>
      </c>
      <c r="F471" s="221" t="s">
        <v>1277</v>
      </c>
      <c r="G471" s="221" t="s">
        <v>1277</v>
      </c>
    </row>
    <row r="472" spans="1:7" x14ac:dyDescent="0.2">
      <c r="A472" s="185">
        <v>3041</v>
      </c>
      <c r="B472" s="184" t="s">
        <v>1970</v>
      </c>
      <c r="C472" s="185" t="s">
        <v>1290</v>
      </c>
      <c r="D472" s="221" t="s">
        <v>1278</v>
      </c>
      <c r="E472" s="221" t="s">
        <v>1275</v>
      </c>
      <c r="F472" s="221" t="s">
        <v>1277</v>
      </c>
      <c r="G472" s="221" t="s">
        <v>1276</v>
      </c>
    </row>
    <row r="473" spans="1:7" x14ac:dyDescent="0.2">
      <c r="A473" s="185">
        <v>3042</v>
      </c>
      <c r="B473" s="184" t="s">
        <v>1971</v>
      </c>
      <c r="C473" s="185" t="s">
        <v>1290</v>
      </c>
      <c r="D473" s="221" t="s">
        <v>1278</v>
      </c>
      <c r="E473" s="221" t="s">
        <v>1275</v>
      </c>
      <c r="F473" s="221" t="s">
        <v>1277</v>
      </c>
      <c r="G473" s="221" t="s">
        <v>1276</v>
      </c>
    </row>
    <row r="474" spans="1:7" x14ac:dyDescent="0.2">
      <c r="A474" s="185">
        <v>3051</v>
      </c>
      <c r="B474" s="184" t="s">
        <v>1972</v>
      </c>
      <c r="C474" s="185" t="s">
        <v>1290</v>
      </c>
      <c r="D474" s="221" t="s">
        <v>1278</v>
      </c>
      <c r="E474" s="221" t="s">
        <v>1275</v>
      </c>
      <c r="F474" s="221" t="s">
        <v>1277</v>
      </c>
      <c r="G474" s="221" t="s">
        <v>1276</v>
      </c>
    </row>
    <row r="475" spans="1:7" x14ac:dyDescent="0.2">
      <c r="A475" s="185">
        <v>3052</v>
      </c>
      <c r="B475" s="184" t="s">
        <v>1973</v>
      </c>
      <c r="C475" s="185" t="s">
        <v>1290</v>
      </c>
      <c r="D475" s="221" t="s">
        <v>1278</v>
      </c>
      <c r="E475" s="221" t="s">
        <v>1275</v>
      </c>
      <c r="F475" s="221" t="s">
        <v>1277</v>
      </c>
      <c r="G475" s="221" t="s">
        <v>1276</v>
      </c>
    </row>
    <row r="476" spans="1:7" x14ac:dyDescent="0.2">
      <c r="A476" s="185">
        <v>3053</v>
      </c>
      <c r="B476" s="184" t="s">
        <v>1974</v>
      </c>
      <c r="C476" s="185" t="s">
        <v>1290</v>
      </c>
      <c r="D476" s="221" t="s">
        <v>1278</v>
      </c>
      <c r="E476" s="221" t="s">
        <v>1275</v>
      </c>
      <c r="F476" s="221" t="s">
        <v>1277</v>
      </c>
      <c r="G476" s="221" t="s">
        <v>1276</v>
      </c>
    </row>
    <row r="477" spans="1:7" x14ac:dyDescent="0.2">
      <c r="A477" s="185">
        <v>3061</v>
      </c>
      <c r="B477" s="184" t="s">
        <v>1975</v>
      </c>
      <c r="C477" s="185" t="s">
        <v>1290</v>
      </c>
      <c r="D477" s="221" t="s">
        <v>1278</v>
      </c>
      <c r="E477" s="221" t="s">
        <v>1275</v>
      </c>
      <c r="F477" s="221" t="s">
        <v>1277</v>
      </c>
      <c r="G477" s="221" t="s">
        <v>1276</v>
      </c>
    </row>
    <row r="478" spans="1:7" x14ac:dyDescent="0.2">
      <c r="A478" s="185">
        <v>3062</v>
      </c>
      <c r="B478" s="184" t="s">
        <v>1976</v>
      </c>
      <c r="C478" s="185" t="s">
        <v>1290</v>
      </c>
      <c r="D478" s="221" t="s">
        <v>1278</v>
      </c>
      <c r="E478" s="221" t="s">
        <v>1275</v>
      </c>
      <c r="F478" s="221" t="s">
        <v>1277</v>
      </c>
      <c r="G478" s="221" t="s">
        <v>1277</v>
      </c>
    </row>
    <row r="479" spans="1:7" x14ac:dyDescent="0.2">
      <c r="A479" s="185">
        <v>3071</v>
      </c>
      <c r="B479" s="184" t="s">
        <v>1977</v>
      </c>
      <c r="C479" s="185" t="s">
        <v>1290</v>
      </c>
      <c r="D479" s="221" t="s">
        <v>1278</v>
      </c>
      <c r="E479" s="221" t="s">
        <v>1275</v>
      </c>
      <c r="F479" s="221" t="s">
        <v>1277</v>
      </c>
      <c r="G479" s="221" t="s">
        <v>1277</v>
      </c>
    </row>
    <row r="480" spans="1:7" x14ac:dyDescent="0.2">
      <c r="A480" s="185">
        <v>3072</v>
      </c>
      <c r="B480" s="184" t="s">
        <v>1978</v>
      </c>
      <c r="C480" s="185" t="s">
        <v>1290</v>
      </c>
      <c r="D480" s="221" t="s">
        <v>1278</v>
      </c>
      <c r="E480" s="221" t="s">
        <v>1275</v>
      </c>
      <c r="F480" s="221" t="s">
        <v>1277</v>
      </c>
      <c r="G480" s="221" t="s">
        <v>1276</v>
      </c>
    </row>
    <row r="481" spans="1:7" x14ac:dyDescent="0.2">
      <c r="A481" s="185">
        <v>3073</v>
      </c>
      <c r="B481" s="184" t="s">
        <v>1979</v>
      </c>
      <c r="C481" s="185" t="s">
        <v>1290</v>
      </c>
      <c r="D481" s="221" t="s">
        <v>1278</v>
      </c>
      <c r="E481" s="221" t="s">
        <v>1275</v>
      </c>
      <c r="F481" s="221" t="s">
        <v>1277</v>
      </c>
      <c r="G481" s="221" t="s">
        <v>1277</v>
      </c>
    </row>
    <row r="482" spans="1:7" x14ac:dyDescent="0.2">
      <c r="A482" s="185">
        <v>3074</v>
      </c>
      <c r="B482" s="184" t="s">
        <v>1982</v>
      </c>
      <c r="C482" s="185" t="s">
        <v>1290</v>
      </c>
      <c r="D482" s="221" t="s">
        <v>1278</v>
      </c>
      <c r="E482" s="221" t="s">
        <v>1275</v>
      </c>
      <c r="F482" s="221" t="s">
        <v>1277</v>
      </c>
      <c r="G482" s="221" t="s">
        <v>1276</v>
      </c>
    </row>
    <row r="483" spans="1:7" x14ac:dyDescent="0.2">
      <c r="A483" s="185">
        <v>3100</v>
      </c>
      <c r="B483" s="184" t="s">
        <v>273</v>
      </c>
      <c r="C483" s="185" t="s">
        <v>1290</v>
      </c>
      <c r="D483" s="221" t="s">
        <v>1278</v>
      </c>
      <c r="E483" s="221" t="s">
        <v>1275</v>
      </c>
      <c r="F483" s="221" t="s">
        <v>1277</v>
      </c>
      <c r="G483" s="221" t="s">
        <v>1277</v>
      </c>
    </row>
    <row r="484" spans="1:7" x14ac:dyDescent="0.2">
      <c r="A484" s="185">
        <v>3101</v>
      </c>
      <c r="B484" s="184" t="s">
        <v>1983</v>
      </c>
      <c r="C484" s="185" t="s">
        <v>1290</v>
      </c>
      <c r="D484" s="221" t="s">
        <v>1280</v>
      </c>
      <c r="E484" s="221" t="s">
        <v>1275</v>
      </c>
      <c r="F484" s="221" t="s">
        <v>1276</v>
      </c>
      <c r="G484" s="221" t="s">
        <v>1277</v>
      </c>
    </row>
    <row r="485" spans="1:7" x14ac:dyDescent="0.2">
      <c r="A485" s="185">
        <v>3102</v>
      </c>
      <c r="B485" s="184" t="s">
        <v>273</v>
      </c>
      <c r="C485" s="185" t="s">
        <v>1290</v>
      </c>
      <c r="D485" s="221" t="s">
        <v>1280</v>
      </c>
      <c r="E485" s="221" t="s">
        <v>1275</v>
      </c>
      <c r="F485" s="221" t="s">
        <v>1276</v>
      </c>
      <c r="G485" s="221" t="s">
        <v>1277</v>
      </c>
    </row>
    <row r="486" spans="1:7" x14ac:dyDescent="0.2">
      <c r="A486" s="185">
        <v>3103</v>
      </c>
      <c r="B486" s="184" t="s">
        <v>273</v>
      </c>
      <c r="C486" s="185" t="s">
        <v>1290</v>
      </c>
      <c r="D486" s="221" t="s">
        <v>1280</v>
      </c>
      <c r="E486" s="221" t="s">
        <v>1275</v>
      </c>
      <c r="F486" s="221" t="s">
        <v>1276</v>
      </c>
      <c r="G486" s="221" t="s">
        <v>1277</v>
      </c>
    </row>
    <row r="487" spans="1:7" x14ac:dyDescent="0.2">
      <c r="A487" s="185">
        <v>3104</v>
      </c>
      <c r="B487" s="184" t="s">
        <v>1984</v>
      </c>
      <c r="C487" s="185" t="s">
        <v>1290</v>
      </c>
      <c r="D487" s="221" t="s">
        <v>1278</v>
      </c>
      <c r="E487" s="221" t="s">
        <v>1275</v>
      </c>
      <c r="F487" s="221" t="s">
        <v>1277</v>
      </c>
      <c r="G487" s="221" t="s">
        <v>1276</v>
      </c>
    </row>
    <row r="488" spans="1:7" x14ac:dyDescent="0.2">
      <c r="A488" s="185">
        <v>3105</v>
      </c>
      <c r="B488" s="184" t="s">
        <v>1985</v>
      </c>
      <c r="C488" s="185" t="s">
        <v>1290</v>
      </c>
      <c r="D488" s="221" t="s">
        <v>1278</v>
      </c>
      <c r="E488" s="221" t="s">
        <v>1275</v>
      </c>
      <c r="F488" s="221" t="s">
        <v>1277</v>
      </c>
      <c r="G488" s="221" t="s">
        <v>1276</v>
      </c>
    </row>
    <row r="489" spans="1:7" x14ac:dyDescent="0.2">
      <c r="A489" s="185">
        <v>3106</v>
      </c>
      <c r="B489" s="184" t="s">
        <v>1986</v>
      </c>
      <c r="C489" s="185" t="s">
        <v>1290</v>
      </c>
      <c r="D489" s="221" t="s">
        <v>1280</v>
      </c>
      <c r="E489" s="221" t="s">
        <v>1275</v>
      </c>
      <c r="F489" s="221" t="s">
        <v>1276</v>
      </c>
      <c r="G489" s="221" t="s">
        <v>1277</v>
      </c>
    </row>
    <row r="490" spans="1:7" x14ac:dyDescent="0.2">
      <c r="A490" s="185">
        <v>3107</v>
      </c>
      <c r="B490" s="184" t="s">
        <v>1987</v>
      </c>
      <c r="C490" s="185" t="s">
        <v>1290</v>
      </c>
      <c r="D490" s="221" t="s">
        <v>1278</v>
      </c>
      <c r="E490" s="221" t="s">
        <v>1275</v>
      </c>
      <c r="F490" s="221" t="s">
        <v>1277</v>
      </c>
      <c r="G490" s="221" t="s">
        <v>1277</v>
      </c>
    </row>
    <row r="491" spans="1:7" x14ac:dyDescent="0.2">
      <c r="A491" s="185">
        <v>3108</v>
      </c>
      <c r="B491" s="184" t="s">
        <v>1988</v>
      </c>
      <c r="C491" s="185" t="s">
        <v>1290</v>
      </c>
      <c r="D491" s="221" t="s">
        <v>1280</v>
      </c>
      <c r="E491" s="221" t="s">
        <v>1275</v>
      </c>
      <c r="F491" s="221" t="s">
        <v>1276</v>
      </c>
      <c r="G491" s="221" t="s">
        <v>1277</v>
      </c>
    </row>
    <row r="492" spans="1:7" x14ac:dyDescent="0.2">
      <c r="A492" s="185">
        <v>3109</v>
      </c>
      <c r="B492" s="184" t="s">
        <v>273</v>
      </c>
      <c r="C492" s="185" t="s">
        <v>1290</v>
      </c>
      <c r="D492" s="221" t="s">
        <v>1280</v>
      </c>
      <c r="E492" s="221" t="s">
        <v>1275</v>
      </c>
      <c r="F492" s="221" t="s">
        <v>1276</v>
      </c>
      <c r="G492" s="221" t="s">
        <v>1277</v>
      </c>
    </row>
    <row r="493" spans="1:7" x14ac:dyDescent="0.2">
      <c r="A493" s="185">
        <v>3110</v>
      </c>
      <c r="B493" s="184" t="s">
        <v>1989</v>
      </c>
      <c r="C493" s="185" t="s">
        <v>1290</v>
      </c>
      <c r="D493" s="221" t="s">
        <v>1278</v>
      </c>
      <c r="E493" s="221" t="s">
        <v>1275</v>
      </c>
      <c r="F493" s="221" t="s">
        <v>1277</v>
      </c>
      <c r="G493" s="221" t="s">
        <v>1276</v>
      </c>
    </row>
    <row r="494" spans="1:7" x14ac:dyDescent="0.2">
      <c r="A494" s="185">
        <v>3111</v>
      </c>
      <c r="B494" s="184" t="s">
        <v>273</v>
      </c>
      <c r="C494" s="185" t="s">
        <v>1290</v>
      </c>
      <c r="D494" s="221" t="s">
        <v>1280</v>
      </c>
      <c r="E494" s="221" t="s">
        <v>1275</v>
      </c>
      <c r="F494" s="221" t="s">
        <v>1276</v>
      </c>
      <c r="G494" s="221" t="s">
        <v>1277</v>
      </c>
    </row>
    <row r="495" spans="1:7" x14ac:dyDescent="0.2">
      <c r="A495" s="185">
        <v>3121</v>
      </c>
      <c r="B495" s="184" t="s">
        <v>1990</v>
      </c>
      <c r="C495" s="185" t="s">
        <v>1290</v>
      </c>
      <c r="D495" s="221" t="s">
        <v>1278</v>
      </c>
      <c r="E495" s="221" t="s">
        <v>1275</v>
      </c>
      <c r="F495" s="221" t="s">
        <v>1277</v>
      </c>
      <c r="G495" s="221" t="s">
        <v>1277</v>
      </c>
    </row>
    <row r="496" spans="1:7" x14ac:dyDescent="0.2">
      <c r="A496" s="185">
        <v>3122</v>
      </c>
      <c r="B496" s="184" t="s">
        <v>1991</v>
      </c>
      <c r="C496" s="185" t="s">
        <v>1290</v>
      </c>
      <c r="D496" s="221" t="s">
        <v>1278</v>
      </c>
      <c r="E496" s="221" t="s">
        <v>1275</v>
      </c>
      <c r="F496" s="221" t="s">
        <v>1277</v>
      </c>
      <c r="G496" s="221" t="s">
        <v>1276</v>
      </c>
    </row>
    <row r="497" spans="1:7" x14ac:dyDescent="0.2">
      <c r="A497" s="185">
        <v>3123</v>
      </c>
      <c r="B497" s="184" t="s">
        <v>1992</v>
      </c>
      <c r="C497" s="185" t="s">
        <v>1290</v>
      </c>
      <c r="D497" s="221" t="s">
        <v>1278</v>
      </c>
      <c r="E497" s="221" t="s">
        <v>1275</v>
      </c>
      <c r="F497" s="221" t="s">
        <v>1277</v>
      </c>
      <c r="G497" s="221" t="s">
        <v>1276</v>
      </c>
    </row>
    <row r="498" spans="1:7" x14ac:dyDescent="0.2">
      <c r="A498" s="185">
        <v>3124</v>
      </c>
      <c r="B498" s="184" t="s">
        <v>1993</v>
      </c>
      <c r="C498" s="185" t="s">
        <v>1290</v>
      </c>
      <c r="D498" s="221" t="s">
        <v>1278</v>
      </c>
      <c r="E498" s="221" t="s">
        <v>1275</v>
      </c>
      <c r="F498" s="221" t="s">
        <v>1277</v>
      </c>
      <c r="G498" s="221" t="s">
        <v>1276</v>
      </c>
    </row>
    <row r="499" spans="1:7" x14ac:dyDescent="0.2">
      <c r="A499" s="185">
        <v>3125</v>
      </c>
      <c r="B499" s="184" t="s">
        <v>1994</v>
      </c>
      <c r="C499" s="185" t="s">
        <v>1290</v>
      </c>
      <c r="D499" s="221" t="s">
        <v>1278</v>
      </c>
      <c r="E499" s="221" t="s">
        <v>1275</v>
      </c>
      <c r="F499" s="221" t="s">
        <v>1277</v>
      </c>
      <c r="G499" s="221" t="s">
        <v>1276</v>
      </c>
    </row>
    <row r="500" spans="1:7" x14ac:dyDescent="0.2">
      <c r="A500" s="185">
        <v>3130</v>
      </c>
      <c r="B500" s="184" t="s">
        <v>1995</v>
      </c>
      <c r="C500" s="185" t="s">
        <v>1290</v>
      </c>
      <c r="D500" s="221" t="s">
        <v>1278</v>
      </c>
      <c r="E500" s="221" t="s">
        <v>1275</v>
      </c>
      <c r="F500" s="221" t="s">
        <v>1277</v>
      </c>
      <c r="G500" s="221" t="s">
        <v>1277</v>
      </c>
    </row>
    <row r="501" spans="1:7" x14ac:dyDescent="0.2">
      <c r="A501" s="185">
        <v>3131</v>
      </c>
      <c r="B501" s="184" t="s">
        <v>2004</v>
      </c>
      <c r="C501" s="185" t="s">
        <v>1290</v>
      </c>
      <c r="D501" s="221" t="s">
        <v>1278</v>
      </c>
      <c r="E501" s="221" t="s">
        <v>1275</v>
      </c>
      <c r="F501" s="221" t="s">
        <v>1277</v>
      </c>
      <c r="G501" s="221" t="s">
        <v>1276</v>
      </c>
    </row>
    <row r="502" spans="1:7" x14ac:dyDescent="0.2">
      <c r="A502" s="185">
        <v>3133</v>
      </c>
      <c r="B502" s="184" t="s">
        <v>2005</v>
      </c>
      <c r="C502" s="185" t="s">
        <v>1290</v>
      </c>
      <c r="D502" s="221" t="s">
        <v>1278</v>
      </c>
      <c r="E502" s="221" t="s">
        <v>1275</v>
      </c>
      <c r="F502" s="221" t="s">
        <v>1277</v>
      </c>
      <c r="G502" s="221" t="s">
        <v>1277</v>
      </c>
    </row>
    <row r="503" spans="1:7" x14ac:dyDescent="0.2">
      <c r="A503" s="185">
        <v>3134</v>
      </c>
      <c r="B503" s="184" t="s">
        <v>2006</v>
      </c>
      <c r="C503" s="185" t="s">
        <v>1290</v>
      </c>
      <c r="D503" s="221" t="s">
        <v>1278</v>
      </c>
      <c r="E503" s="221" t="s">
        <v>1275</v>
      </c>
      <c r="F503" s="221" t="s">
        <v>1277</v>
      </c>
      <c r="G503" s="221" t="s">
        <v>1276</v>
      </c>
    </row>
    <row r="504" spans="1:7" x14ac:dyDescent="0.2">
      <c r="A504" s="185">
        <v>3140</v>
      </c>
      <c r="B504" s="184" t="s">
        <v>2007</v>
      </c>
      <c r="C504" s="185" t="s">
        <v>1290</v>
      </c>
      <c r="D504" s="221" t="s">
        <v>1278</v>
      </c>
      <c r="E504" s="221" t="s">
        <v>1275</v>
      </c>
      <c r="F504" s="221" t="s">
        <v>1277</v>
      </c>
      <c r="G504" s="221" t="s">
        <v>1276</v>
      </c>
    </row>
    <row r="505" spans="1:7" x14ac:dyDescent="0.2">
      <c r="A505" s="185">
        <v>3141</v>
      </c>
      <c r="B505" s="184" t="s">
        <v>2008</v>
      </c>
      <c r="C505" s="185" t="s">
        <v>1290</v>
      </c>
      <c r="D505" s="221" t="s">
        <v>1278</v>
      </c>
      <c r="E505" s="221" t="s">
        <v>1275</v>
      </c>
      <c r="F505" s="221" t="s">
        <v>1277</v>
      </c>
      <c r="G505" s="221" t="s">
        <v>1276</v>
      </c>
    </row>
    <row r="506" spans="1:7" x14ac:dyDescent="0.2">
      <c r="A506" s="185">
        <v>3142</v>
      </c>
      <c r="B506" s="184" t="s">
        <v>2009</v>
      </c>
      <c r="C506" s="185" t="s">
        <v>1290</v>
      </c>
      <c r="D506" s="221" t="s">
        <v>1278</v>
      </c>
      <c r="E506" s="221" t="s">
        <v>1275</v>
      </c>
      <c r="F506" s="221" t="s">
        <v>1277</v>
      </c>
      <c r="G506" s="221" t="s">
        <v>1276</v>
      </c>
    </row>
    <row r="507" spans="1:7" x14ac:dyDescent="0.2">
      <c r="A507" s="185">
        <v>3143</v>
      </c>
      <c r="B507" s="184" t="s">
        <v>2010</v>
      </c>
      <c r="C507" s="185" t="s">
        <v>1290</v>
      </c>
      <c r="D507" s="221" t="s">
        <v>1278</v>
      </c>
      <c r="E507" s="221" t="s">
        <v>1275</v>
      </c>
      <c r="F507" s="221" t="s">
        <v>1277</v>
      </c>
      <c r="G507" s="221" t="s">
        <v>1277</v>
      </c>
    </row>
    <row r="508" spans="1:7" x14ac:dyDescent="0.2">
      <c r="A508" s="185">
        <v>3144</v>
      </c>
      <c r="B508" s="184" t="s">
        <v>2011</v>
      </c>
      <c r="C508" s="185" t="s">
        <v>1290</v>
      </c>
      <c r="D508" s="221" t="s">
        <v>1278</v>
      </c>
      <c r="E508" s="221" t="s">
        <v>1275</v>
      </c>
      <c r="F508" s="221" t="s">
        <v>1277</v>
      </c>
      <c r="G508" s="221" t="s">
        <v>1276</v>
      </c>
    </row>
    <row r="509" spans="1:7" x14ac:dyDescent="0.2">
      <c r="A509" s="185">
        <v>3150</v>
      </c>
      <c r="B509" s="184" t="s">
        <v>2012</v>
      </c>
      <c r="C509" s="185" t="s">
        <v>1290</v>
      </c>
      <c r="D509" s="221" t="s">
        <v>1278</v>
      </c>
      <c r="E509" s="221" t="s">
        <v>1275</v>
      </c>
      <c r="F509" s="221" t="s">
        <v>1277</v>
      </c>
      <c r="G509" s="221" t="s">
        <v>1277</v>
      </c>
    </row>
    <row r="510" spans="1:7" x14ac:dyDescent="0.2">
      <c r="A510" s="185">
        <v>3151</v>
      </c>
      <c r="B510" s="184" t="s">
        <v>2013</v>
      </c>
      <c r="C510" s="185" t="s">
        <v>1290</v>
      </c>
      <c r="D510" s="221" t="s">
        <v>1278</v>
      </c>
      <c r="E510" s="221" t="s">
        <v>1275</v>
      </c>
      <c r="F510" s="221" t="s">
        <v>1277</v>
      </c>
      <c r="G510" s="221" t="s">
        <v>1276</v>
      </c>
    </row>
    <row r="511" spans="1:7" x14ac:dyDescent="0.2">
      <c r="A511" s="185">
        <v>3153</v>
      </c>
      <c r="B511" s="184" t="s">
        <v>2014</v>
      </c>
      <c r="C511" s="185" t="s">
        <v>1290</v>
      </c>
      <c r="D511" s="221" t="s">
        <v>1278</v>
      </c>
      <c r="E511" s="221" t="s">
        <v>1275</v>
      </c>
      <c r="F511" s="221" t="s">
        <v>1277</v>
      </c>
      <c r="G511" s="221" t="s">
        <v>1276</v>
      </c>
    </row>
    <row r="512" spans="1:7" x14ac:dyDescent="0.2">
      <c r="A512" s="185">
        <v>3160</v>
      </c>
      <c r="B512" s="184" t="s">
        <v>2015</v>
      </c>
      <c r="C512" s="185" t="s">
        <v>1290</v>
      </c>
      <c r="D512" s="221" t="s">
        <v>1278</v>
      </c>
      <c r="E512" s="221" t="s">
        <v>1275</v>
      </c>
      <c r="F512" s="221" t="s">
        <v>1277</v>
      </c>
      <c r="G512" s="221" t="s">
        <v>1277</v>
      </c>
    </row>
    <row r="513" spans="1:7" x14ac:dyDescent="0.2">
      <c r="A513" s="185">
        <v>3161</v>
      </c>
      <c r="B513" s="184" t="s">
        <v>463</v>
      </c>
      <c r="C513" s="185" t="s">
        <v>1290</v>
      </c>
      <c r="D513" s="221" t="s">
        <v>1278</v>
      </c>
      <c r="E513" s="221" t="s">
        <v>1275</v>
      </c>
      <c r="F513" s="221" t="s">
        <v>1277</v>
      </c>
      <c r="G513" s="221" t="s">
        <v>1277</v>
      </c>
    </row>
    <row r="514" spans="1:7" x14ac:dyDescent="0.2">
      <c r="A514" s="185">
        <v>3162</v>
      </c>
      <c r="B514" s="184" t="s">
        <v>464</v>
      </c>
      <c r="C514" s="185" t="s">
        <v>1290</v>
      </c>
      <c r="D514" s="221" t="s">
        <v>1278</v>
      </c>
      <c r="E514" s="221" t="s">
        <v>1275</v>
      </c>
      <c r="F514" s="221" t="s">
        <v>1277</v>
      </c>
      <c r="G514" s="221" t="s">
        <v>1276</v>
      </c>
    </row>
    <row r="515" spans="1:7" x14ac:dyDescent="0.2">
      <c r="A515" s="185">
        <v>3163</v>
      </c>
      <c r="B515" s="184" t="s">
        <v>465</v>
      </c>
      <c r="C515" s="185" t="s">
        <v>1290</v>
      </c>
      <c r="D515" s="221" t="s">
        <v>1278</v>
      </c>
      <c r="E515" s="221" t="s">
        <v>1275</v>
      </c>
      <c r="F515" s="221" t="s">
        <v>1277</v>
      </c>
      <c r="G515" s="221" t="s">
        <v>1276</v>
      </c>
    </row>
    <row r="516" spans="1:7" x14ac:dyDescent="0.2">
      <c r="A516" s="185">
        <v>3170</v>
      </c>
      <c r="B516" s="184" t="s">
        <v>466</v>
      </c>
      <c r="C516" s="185" t="s">
        <v>1290</v>
      </c>
      <c r="D516" s="221" t="s">
        <v>1278</v>
      </c>
      <c r="E516" s="221" t="s">
        <v>1275</v>
      </c>
      <c r="F516" s="221" t="s">
        <v>1277</v>
      </c>
      <c r="G516" s="221" t="s">
        <v>1277</v>
      </c>
    </row>
    <row r="517" spans="1:7" x14ac:dyDescent="0.2">
      <c r="A517" s="185">
        <v>3171</v>
      </c>
      <c r="B517" s="184" t="s">
        <v>467</v>
      </c>
      <c r="C517" s="185" t="s">
        <v>1290</v>
      </c>
      <c r="D517" s="221" t="s">
        <v>1278</v>
      </c>
      <c r="E517" s="221" t="s">
        <v>1275</v>
      </c>
      <c r="F517" s="221" t="s">
        <v>1277</v>
      </c>
      <c r="G517" s="221" t="s">
        <v>1276</v>
      </c>
    </row>
    <row r="518" spans="1:7" x14ac:dyDescent="0.2">
      <c r="A518" s="185">
        <v>3172</v>
      </c>
      <c r="B518" s="184" t="s">
        <v>468</v>
      </c>
      <c r="C518" s="185" t="s">
        <v>1290</v>
      </c>
      <c r="D518" s="221" t="s">
        <v>1278</v>
      </c>
      <c r="E518" s="221" t="s">
        <v>1275</v>
      </c>
      <c r="F518" s="221" t="s">
        <v>1277</v>
      </c>
      <c r="G518" s="221" t="s">
        <v>1276</v>
      </c>
    </row>
    <row r="519" spans="1:7" x14ac:dyDescent="0.2">
      <c r="A519" s="185">
        <v>3180</v>
      </c>
      <c r="B519" s="184" t="s">
        <v>217</v>
      </c>
      <c r="C519" s="185" t="s">
        <v>1290</v>
      </c>
      <c r="D519" s="221" t="s">
        <v>1278</v>
      </c>
      <c r="E519" s="221" t="s">
        <v>1275</v>
      </c>
      <c r="F519" s="221" t="s">
        <v>1277</v>
      </c>
      <c r="G519" s="221" t="s">
        <v>1277</v>
      </c>
    </row>
    <row r="520" spans="1:7" x14ac:dyDescent="0.2">
      <c r="A520" s="185">
        <v>3182</v>
      </c>
      <c r="B520" s="184" t="s">
        <v>469</v>
      </c>
      <c r="C520" s="185" t="s">
        <v>1290</v>
      </c>
      <c r="D520" s="221" t="s">
        <v>1274</v>
      </c>
      <c r="E520" s="221" t="s">
        <v>1275</v>
      </c>
      <c r="F520" s="221" t="s">
        <v>1276</v>
      </c>
      <c r="G520" s="221" t="s">
        <v>1277</v>
      </c>
    </row>
    <row r="521" spans="1:7" x14ac:dyDescent="0.2">
      <c r="A521" s="185">
        <v>3183</v>
      </c>
      <c r="B521" s="184" t="s">
        <v>470</v>
      </c>
      <c r="C521" s="185" t="s">
        <v>1290</v>
      </c>
      <c r="D521" s="221" t="s">
        <v>1278</v>
      </c>
      <c r="E521" s="221" t="s">
        <v>1275</v>
      </c>
      <c r="F521" s="221" t="s">
        <v>1277</v>
      </c>
      <c r="G521" s="221" t="s">
        <v>1276</v>
      </c>
    </row>
    <row r="522" spans="1:7" x14ac:dyDescent="0.2">
      <c r="A522" s="185">
        <v>3184</v>
      </c>
      <c r="B522" s="184" t="s">
        <v>471</v>
      </c>
      <c r="C522" s="185" t="s">
        <v>1290</v>
      </c>
      <c r="D522" s="221" t="s">
        <v>1278</v>
      </c>
      <c r="E522" s="221" t="s">
        <v>1275</v>
      </c>
      <c r="F522" s="221" t="s">
        <v>1277</v>
      </c>
      <c r="G522" s="221" t="s">
        <v>1277</v>
      </c>
    </row>
    <row r="523" spans="1:7" x14ac:dyDescent="0.2">
      <c r="A523" s="185">
        <v>3192</v>
      </c>
      <c r="B523" s="184" t="s">
        <v>472</v>
      </c>
      <c r="C523" s="185" t="s">
        <v>1290</v>
      </c>
      <c r="D523" s="221" t="s">
        <v>1278</v>
      </c>
      <c r="E523" s="221" t="s">
        <v>1275</v>
      </c>
      <c r="F523" s="221" t="s">
        <v>1277</v>
      </c>
      <c r="G523" s="221" t="s">
        <v>1276</v>
      </c>
    </row>
    <row r="524" spans="1:7" x14ac:dyDescent="0.2">
      <c r="A524" s="185">
        <v>3193</v>
      </c>
      <c r="B524" s="184" t="s">
        <v>473</v>
      </c>
      <c r="C524" s="185" t="s">
        <v>1290</v>
      </c>
      <c r="D524" s="221" t="s">
        <v>1278</v>
      </c>
      <c r="E524" s="221" t="s">
        <v>1275</v>
      </c>
      <c r="F524" s="221" t="s">
        <v>1277</v>
      </c>
      <c r="G524" s="221" t="s">
        <v>1277</v>
      </c>
    </row>
    <row r="525" spans="1:7" x14ac:dyDescent="0.2">
      <c r="A525" s="185">
        <v>3195</v>
      </c>
      <c r="B525" s="184" t="s">
        <v>474</v>
      </c>
      <c r="C525" s="185" t="s">
        <v>1290</v>
      </c>
      <c r="D525" s="221" t="s">
        <v>1278</v>
      </c>
      <c r="E525" s="221" t="s">
        <v>1275</v>
      </c>
      <c r="F525" s="221" t="s">
        <v>1277</v>
      </c>
      <c r="G525" s="221" t="s">
        <v>1276</v>
      </c>
    </row>
    <row r="526" spans="1:7" x14ac:dyDescent="0.2">
      <c r="A526" s="185">
        <v>3200</v>
      </c>
      <c r="B526" s="184" t="s">
        <v>475</v>
      </c>
      <c r="C526" s="185" t="s">
        <v>1290</v>
      </c>
      <c r="D526" s="221" t="s">
        <v>1278</v>
      </c>
      <c r="E526" s="221" t="s">
        <v>1275</v>
      </c>
      <c r="F526" s="221" t="s">
        <v>1277</v>
      </c>
      <c r="G526" s="221" t="s">
        <v>1277</v>
      </c>
    </row>
    <row r="527" spans="1:7" x14ac:dyDescent="0.2">
      <c r="A527" s="185">
        <v>3202</v>
      </c>
      <c r="B527" s="184" t="s">
        <v>476</v>
      </c>
      <c r="C527" s="185" t="s">
        <v>1290</v>
      </c>
      <c r="D527" s="221" t="s">
        <v>1278</v>
      </c>
      <c r="E527" s="221" t="s">
        <v>1275</v>
      </c>
      <c r="F527" s="221" t="s">
        <v>1277</v>
      </c>
      <c r="G527" s="221" t="s">
        <v>1276</v>
      </c>
    </row>
    <row r="528" spans="1:7" x14ac:dyDescent="0.2">
      <c r="A528" s="185">
        <v>3203</v>
      </c>
      <c r="B528" s="184" t="s">
        <v>477</v>
      </c>
      <c r="C528" s="185" t="s">
        <v>1290</v>
      </c>
      <c r="D528" s="221" t="s">
        <v>1278</v>
      </c>
      <c r="E528" s="221" t="s">
        <v>1275</v>
      </c>
      <c r="F528" s="221" t="s">
        <v>1277</v>
      </c>
      <c r="G528" s="221" t="s">
        <v>1277</v>
      </c>
    </row>
    <row r="529" spans="1:7" x14ac:dyDescent="0.2">
      <c r="A529" s="185">
        <v>3204</v>
      </c>
      <c r="B529" s="184" t="s">
        <v>478</v>
      </c>
      <c r="C529" s="185" t="s">
        <v>1290</v>
      </c>
      <c r="D529" s="221" t="s">
        <v>1278</v>
      </c>
      <c r="E529" s="221" t="s">
        <v>1275</v>
      </c>
      <c r="F529" s="221" t="s">
        <v>1277</v>
      </c>
      <c r="G529" s="221" t="s">
        <v>1277</v>
      </c>
    </row>
    <row r="530" spans="1:7" x14ac:dyDescent="0.2">
      <c r="A530" s="185">
        <v>3211</v>
      </c>
      <c r="B530" s="184" t="s">
        <v>479</v>
      </c>
      <c r="C530" s="185" t="s">
        <v>1290</v>
      </c>
      <c r="D530" s="221" t="s">
        <v>1278</v>
      </c>
      <c r="E530" s="221" t="s">
        <v>1275</v>
      </c>
      <c r="F530" s="221" t="s">
        <v>1277</v>
      </c>
      <c r="G530" s="221" t="s">
        <v>1276</v>
      </c>
    </row>
    <row r="531" spans="1:7" x14ac:dyDescent="0.2">
      <c r="A531" s="185">
        <v>3212</v>
      </c>
      <c r="B531" s="184" t="s">
        <v>480</v>
      </c>
      <c r="C531" s="185" t="s">
        <v>1290</v>
      </c>
      <c r="D531" s="221" t="s">
        <v>1278</v>
      </c>
      <c r="E531" s="221" t="s">
        <v>1275</v>
      </c>
      <c r="F531" s="221" t="s">
        <v>1277</v>
      </c>
      <c r="G531" s="221" t="s">
        <v>1276</v>
      </c>
    </row>
    <row r="532" spans="1:7" x14ac:dyDescent="0.2">
      <c r="A532" s="185">
        <v>3213</v>
      </c>
      <c r="B532" s="184" t="s">
        <v>481</v>
      </c>
      <c r="C532" s="185" t="s">
        <v>1290</v>
      </c>
      <c r="D532" s="221" t="s">
        <v>1278</v>
      </c>
      <c r="E532" s="221" t="s">
        <v>1275</v>
      </c>
      <c r="F532" s="221" t="s">
        <v>1277</v>
      </c>
      <c r="G532" s="221" t="s">
        <v>1277</v>
      </c>
    </row>
    <row r="533" spans="1:7" x14ac:dyDescent="0.2">
      <c r="A533" s="185">
        <v>3214</v>
      </c>
      <c r="B533" s="184" t="s">
        <v>482</v>
      </c>
      <c r="C533" s="185" t="s">
        <v>1290</v>
      </c>
      <c r="D533" s="221" t="s">
        <v>1278</v>
      </c>
      <c r="E533" s="221" t="s">
        <v>1275</v>
      </c>
      <c r="F533" s="221" t="s">
        <v>1277</v>
      </c>
      <c r="G533" s="221" t="s">
        <v>1277</v>
      </c>
    </row>
    <row r="534" spans="1:7" x14ac:dyDescent="0.2">
      <c r="A534" s="185">
        <v>3221</v>
      </c>
      <c r="B534" s="184" t="s">
        <v>483</v>
      </c>
      <c r="C534" s="185" t="s">
        <v>1290</v>
      </c>
      <c r="D534" s="221" t="s">
        <v>1278</v>
      </c>
      <c r="E534" s="221" t="s">
        <v>1275</v>
      </c>
      <c r="F534" s="221" t="s">
        <v>1277</v>
      </c>
      <c r="G534" s="221" t="s">
        <v>1276</v>
      </c>
    </row>
    <row r="535" spans="1:7" x14ac:dyDescent="0.2">
      <c r="A535" s="185">
        <v>3222</v>
      </c>
      <c r="B535" s="184" t="s">
        <v>484</v>
      </c>
      <c r="C535" s="185" t="s">
        <v>1290</v>
      </c>
      <c r="D535" s="221" t="s">
        <v>1278</v>
      </c>
      <c r="E535" s="221" t="s">
        <v>1275</v>
      </c>
      <c r="F535" s="221" t="s">
        <v>1277</v>
      </c>
      <c r="G535" s="221" t="s">
        <v>1276</v>
      </c>
    </row>
    <row r="536" spans="1:7" x14ac:dyDescent="0.2">
      <c r="A536" s="185">
        <v>3223</v>
      </c>
      <c r="B536" s="184" t="s">
        <v>485</v>
      </c>
      <c r="C536" s="185" t="s">
        <v>1290</v>
      </c>
      <c r="D536" s="221" t="s">
        <v>1278</v>
      </c>
      <c r="E536" s="221" t="s">
        <v>1275</v>
      </c>
      <c r="F536" s="221" t="s">
        <v>1277</v>
      </c>
      <c r="G536" s="221" t="s">
        <v>1276</v>
      </c>
    </row>
    <row r="537" spans="1:7" x14ac:dyDescent="0.2">
      <c r="A537" s="185">
        <v>3224</v>
      </c>
      <c r="B537" s="184" t="s">
        <v>486</v>
      </c>
      <c r="C537" s="185" t="s">
        <v>1290</v>
      </c>
      <c r="D537" s="221" t="s">
        <v>1278</v>
      </c>
      <c r="E537" s="221" t="s">
        <v>1275</v>
      </c>
      <c r="F537" s="221" t="s">
        <v>1277</v>
      </c>
      <c r="G537" s="221" t="s">
        <v>1276</v>
      </c>
    </row>
    <row r="538" spans="1:7" x14ac:dyDescent="0.2">
      <c r="A538" s="185">
        <v>3231</v>
      </c>
      <c r="B538" s="184" t="s">
        <v>487</v>
      </c>
      <c r="C538" s="185" t="s">
        <v>1290</v>
      </c>
      <c r="D538" s="221" t="s">
        <v>1278</v>
      </c>
      <c r="E538" s="221" t="s">
        <v>1275</v>
      </c>
      <c r="F538" s="221" t="s">
        <v>1277</v>
      </c>
      <c r="G538" s="221" t="s">
        <v>1276</v>
      </c>
    </row>
    <row r="539" spans="1:7" x14ac:dyDescent="0.2">
      <c r="A539" s="185">
        <v>3232</v>
      </c>
      <c r="B539" s="184" t="s">
        <v>488</v>
      </c>
      <c r="C539" s="185" t="s">
        <v>1290</v>
      </c>
      <c r="D539" s="221" t="s">
        <v>1278</v>
      </c>
      <c r="E539" s="221" t="s">
        <v>1275</v>
      </c>
      <c r="F539" s="221" t="s">
        <v>1277</v>
      </c>
      <c r="G539" s="221" t="s">
        <v>1276</v>
      </c>
    </row>
    <row r="540" spans="1:7" x14ac:dyDescent="0.2">
      <c r="A540" s="185">
        <v>3233</v>
      </c>
      <c r="B540" s="184" t="s">
        <v>489</v>
      </c>
      <c r="C540" s="185" t="s">
        <v>1290</v>
      </c>
      <c r="D540" s="221" t="s">
        <v>1278</v>
      </c>
      <c r="E540" s="221" t="s">
        <v>1275</v>
      </c>
      <c r="F540" s="221" t="s">
        <v>1277</v>
      </c>
      <c r="G540" s="221" t="s">
        <v>1276</v>
      </c>
    </row>
    <row r="541" spans="1:7" x14ac:dyDescent="0.2">
      <c r="A541" s="185">
        <v>3240</v>
      </c>
      <c r="B541" s="184" t="s">
        <v>490</v>
      </c>
      <c r="C541" s="185" t="s">
        <v>1290</v>
      </c>
      <c r="D541" s="221" t="s">
        <v>1278</v>
      </c>
      <c r="E541" s="221" t="s">
        <v>1275</v>
      </c>
      <c r="F541" s="221" t="s">
        <v>1277</v>
      </c>
      <c r="G541" s="221" t="s">
        <v>1277</v>
      </c>
    </row>
    <row r="542" spans="1:7" x14ac:dyDescent="0.2">
      <c r="A542" s="185">
        <v>3241</v>
      </c>
      <c r="B542" s="184" t="s">
        <v>491</v>
      </c>
      <c r="C542" s="185" t="s">
        <v>1290</v>
      </c>
      <c r="D542" s="221" t="s">
        <v>1278</v>
      </c>
      <c r="E542" s="221" t="s">
        <v>1275</v>
      </c>
      <c r="F542" s="221" t="s">
        <v>1277</v>
      </c>
      <c r="G542" s="221" t="s">
        <v>1276</v>
      </c>
    </row>
    <row r="543" spans="1:7" x14ac:dyDescent="0.2">
      <c r="A543" s="185">
        <v>3242</v>
      </c>
      <c r="B543" s="184" t="s">
        <v>492</v>
      </c>
      <c r="C543" s="185" t="s">
        <v>1290</v>
      </c>
      <c r="D543" s="221" t="s">
        <v>1278</v>
      </c>
      <c r="E543" s="221" t="s">
        <v>1275</v>
      </c>
      <c r="F543" s="221" t="s">
        <v>1277</v>
      </c>
      <c r="G543" s="221" t="s">
        <v>1276</v>
      </c>
    </row>
    <row r="544" spans="1:7" x14ac:dyDescent="0.2">
      <c r="A544" s="185">
        <v>3243</v>
      </c>
      <c r="B544" s="184" t="s">
        <v>493</v>
      </c>
      <c r="C544" s="185" t="s">
        <v>1290</v>
      </c>
      <c r="D544" s="221" t="s">
        <v>1278</v>
      </c>
      <c r="E544" s="221" t="s">
        <v>1275</v>
      </c>
      <c r="F544" s="221" t="s">
        <v>1277</v>
      </c>
      <c r="G544" s="221" t="s">
        <v>1277</v>
      </c>
    </row>
    <row r="545" spans="1:7" x14ac:dyDescent="0.2">
      <c r="A545" s="185">
        <v>3244</v>
      </c>
      <c r="B545" s="184" t="s">
        <v>494</v>
      </c>
      <c r="C545" s="185" t="s">
        <v>1290</v>
      </c>
      <c r="D545" s="221" t="s">
        <v>1278</v>
      </c>
      <c r="E545" s="221" t="s">
        <v>1275</v>
      </c>
      <c r="F545" s="221" t="s">
        <v>1277</v>
      </c>
      <c r="G545" s="221" t="s">
        <v>1276</v>
      </c>
    </row>
    <row r="546" spans="1:7" x14ac:dyDescent="0.2">
      <c r="A546" s="185">
        <v>3250</v>
      </c>
      <c r="B546" s="184" t="s">
        <v>495</v>
      </c>
      <c r="C546" s="185" t="s">
        <v>1290</v>
      </c>
      <c r="D546" s="221" t="s">
        <v>1278</v>
      </c>
      <c r="E546" s="221" t="s">
        <v>1275</v>
      </c>
      <c r="F546" s="221" t="s">
        <v>1277</v>
      </c>
      <c r="G546" s="221" t="s">
        <v>1277</v>
      </c>
    </row>
    <row r="547" spans="1:7" x14ac:dyDescent="0.2">
      <c r="A547" s="185">
        <v>3251</v>
      </c>
      <c r="B547" s="184" t="s">
        <v>496</v>
      </c>
      <c r="C547" s="185" t="s">
        <v>1290</v>
      </c>
      <c r="D547" s="221" t="s">
        <v>1278</v>
      </c>
      <c r="E547" s="221" t="s">
        <v>1275</v>
      </c>
      <c r="F547" s="221" t="s">
        <v>1277</v>
      </c>
      <c r="G547" s="221" t="s">
        <v>1277</v>
      </c>
    </row>
    <row r="548" spans="1:7" x14ac:dyDescent="0.2">
      <c r="A548" s="185">
        <v>3252</v>
      </c>
      <c r="B548" s="184" t="s">
        <v>497</v>
      </c>
      <c r="C548" s="185" t="s">
        <v>1290</v>
      </c>
      <c r="D548" s="221" t="s">
        <v>1278</v>
      </c>
      <c r="E548" s="221" t="s">
        <v>1275</v>
      </c>
      <c r="F548" s="221" t="s">
        <v>1277</v>
      </c>
      <c r="G548" s="221" t="s">
        <v>1276</v>
      </c>
    </row>
    <row r="549" spans="1:7" x14ac:dyDescent="0.2">
      <c r="A549" s="185">
        <v>3253</v>
      </c>
      <c r="B549" s="184" t="s">
        <v>498</v>
      </c>
      <c r="C549" s="185" t="s">
        <v>1290</v>
      </c>
      <c r="D549" s="221" t="s">
        <v>1278</v>
      </c>
      <c r="E549" s="221" t="s">
        <v>1275</v>
      </c>
      <c r="F549" s="221" t="s">
        <v>1277</v>
      </c>
      <c r="G549" s="221" t="s">
        <v>1276</v>
      </c>
    </row>
    <row r="550" spans="1:7" x14ac:dyDescent="0.2">
      <c r="A550" s="185">
        <v>3261</v>
      </c>
      <c r="B550" s="184" t="s">
        <v>499</v>
      </c>
      <c r="C550" s="185" t="s">
        <v>1290</v>
      </c>
      <c r="D550" s="221" t="s">
        <v>1278</v>
      </c>
      <c r="E550" s="221" t="s">
        <v>1275</v>
      </c>
      <c r="F550" s="221" t="s">
        <v>1277</v>
      </c>
      <c r="G550" s="221" t="s">
        <v>1277</v>
      </c>
    </row>
    <row r="551" spans="1:7" x14ac:dyDescent="0.2">
      <c r="A551" s="185">
        <v>3262</v>
      </c>
      <c r="B551" s="184" t="s">
        <v>500</v>
      </c>
      <c r="C551" s="185" t="s">
        <v>1290</v>
      </c>
      <c r="D551" s="221" t="s">
        <v>1278</v>
      </c>
      <c r="E551" s="221" t="s">
        <v>1275</v>
      </c>
      <c r="F551" s="221" t="s">
        <v>1277</v>
      </c>
      <c r="G551" s="221" t="s">
        <v>1276</v>
      </c>
    </row>
    <row r="552" spans="1:7" x14ac:dyDescent="0.2">
      <c r="A552" s="185">
        <v>3263</v>
      </c>
      <c r="B552" s="184" t="s">
        <v>501</v>
      </c>
      <c r="C552" s="185" t="s">
        <v>1290</v>
      </c>
      <c r="D552" s="221" t="s">
        <v>1278</v>
      </c>
      <c r="E552" s="221" t="s">
        <v>1275</v>
      </c>
      <c r="F552" s="221" t="s">
        <v>1277</v>
      </c>
      <c r="G552" s="221" t="s">
        <v>1276</v>
      </c>
    </row>
    <row r="553" spans="1:7" x14ac:dyDescent="0.2">
      <c r="A553" s="185">
        <v>3264</v>
      </c>
      <c r="B553" s="184" t="s">
        <v>502</v>
      </c>
      <c r="C553" s="185" t="s">
        <v>1290</v>
      </c>
      <c r="D553" s="221" t="s">
        <v>1278</v>
      </c>
      <c r="E553" s="221" t="s">
        <v>1275</v>
      </c>
      <c r="F553" s="221" t="s">
        <v>1277</v>
      </c>
      <c r="G553" s="221" t="s">
        <v>1277</v>
      </c>
    </row>
    <row r="554" spans="1:7" x14ac:dyDescent="0.2">
      <c r="A554" s="185">
        <v>3270</v>
      </c>
      <c r="B554" s="184" t="s">
        <v>503</v>
      </c>
      <c r="C554" s="185" t="s">
        <v>1290</v>
      </c>
      <c r="D554" s="221" t="s">
        <v>1278</v>
      </c>
      <c r="E554" s="221" t="s">
        <v>1275</v>
      </c>
      <c r="F554" s="221" t="s">
        <v>1277</v>
      </c>
      <c r="G554" s="221" t="s">
        <v>1277</v>
      </c>
    </row>
    <row r="555" spans="1:7" x14ac:dyDescent="0.2">
      <c r="A555" s="185">
        <v>3281</v>
      </c>
      <c r="B555" s="184" t="s">
        <v>504</v>
      </c>
      <c r="C555" s="185" t="s">
        <v>1290</v>
      </c>
      <c r="D555" s="221" t="s">
        <v>1278</v>
      </c>
      <c r="E555" s="221" t="s">
        <v>1275</v>
      </c>
      <c r="F555" s="221" t="s">
        <v>1277</v>
      </c>
      <c r="G555" s="221" t="s">
        <v>1277</v>
      </c>
    </row>
    <row r="556" spans="1:7" x14ac:dyDescent="0.2">
      <c r="A556" s="185">
        <v>3282</v>
      </c>
      <c r="B556" s="184" t="s">
        <v>505</v>
      </c>
      <c r="C556" s="185" t="s">
        <v>1290</v>
      </c>
      <c r="D556" s="221" t="s">
        <v>1278</v>
      </c>
      <c r="E556" s="221" t="s">
        <v>1275</v>
      </c>
      <c r="F556" s="221" t="s">
        <v>1277</v>
      </c>
      <c r="G556" s="221" t="s">
        <v>1276</v>
      </c>
    </row>
    <row r="557" spans="1:7" x14ac:dyDescent="0.2">
      <c r="A557" s="185">
        <v>3283</v>
      </c>
      <c r="B557" s="184" t="s">
        <v>506</v>
      </c>
      <c r="C557" s="185" t="s">
        <v>1290</v>
      </c>
      <c r="D557" s="221" t="s">
        <v>1278</v>
      </c>
      <c r="E557" s="221" t="s">
        <v>1275</v>
      </c>
      <c r="F557" s="221" t="s">
        <v>1277</v>
      </c>
      <c r="G557" s="221" t="s">
        <v>1276</v>
      </c>
    </row>
    <row r="558" spans="1:7" x14ac:dyDescent="0.2">
      <c r="A558" s="185">
        <v>3291</v>
      </c>
      <c r="B558" s="184" t="s">
        <v>507</v>
      </c>
      <c r="C558" s="185" t="s">
        <v>1290</v>
      </c>
      <c r="D558" s="221" t="s">
        <v>1278</v>
      </c>
      <c r="E558" s="221" t="s">
        <v>1275</v>
      </c>
      <c r="F558" s="221" t="s">
        <v>1277</v>
      </c>
      <c r="G558" s="221" t="s">
        <v>1276</v>
      </c>
    </row>
    <row r="559" spans="1:7" x14ac:dyDescent="0.2">
      <c r="A559" s="185">
        <v>3292</v>
      </c>
      <c r="B559" s="184" t="s">
        <v>508</v>
      </c>
      <c r="C559" s="185" t="s">
        <v>1290</v>
      </c>
      <c r="D559" s="221" t="s">
        <v>1278</v>
      </c>
      <c r="E559" s="221" t="s">
        <v>1275</v>
      </c>
      <c r="F559" s="221" t="s">
        <v>1277</v>
      </c>
      <c r="G559" s="221" t="s">
        <v>1277</v>
      </c>
    </row>
    <row r="560" spans="1:7" x14ac:dyDescent="0.2">
      <c r="A560" s="185">
        <v>3293</v>
      </c>
      <c r="B560" s="184" t="s">
        <v>509</v>
      </c>
      <c r="C560" s="185" t="s">
        <v>1290</v>
      </c>
      <c r="D560" s="221" t="s">
        <v>1278</v>
      </c>
      <c r="E560" s="221" t="s">
        <v>1275</v>
      </c>
      <c r="F560" s="221" t="s">
        <v>1277</v>
      </c>
      <c r="G560" s="221" t="s">
        <v>1277</v>
      </c>
    </row>
    <row r="561" spans="1:7" x14ac:dyDescent="0.2">
      <c r="A561" s="185">
        <v>3294</v>
      </c>
      <c r="B561" s="184" t="s">
        <v>1322</v>
      </c>
      <c r="C561" s="185" t="s">
        <v>1290</v>
      </c>
      <c r="D561" s="221" t="s">
        <v>1278</v>
      </c>
      <c r="E561" s="221" t="s">
        <v>1275</v>
      </c>
      <c r="F561" s="221" t="s">
        <v>1277</v>
      </c>
      <c r="G561" s="221" t="s">
        <v>1276</v>
      </c>
    </row>
    <row r="562" spans="1:7" x14ac:dyDescent="0.2">
      <c r="A562" s="185">
        <v>3295</v>
      </c>
      <c r="B562" s="184" t="s">
        <v>510</v>
      </c>
      <c r="C562" s="185" t="s">
        <v>1290</v>
      </c>
      <c r="D562" s="221" t="s">
        <v>1278</v>
      </c>
      <c r="E562" s="221" t="s">
        <v>1275</v>
      </c>
      <c r="F562" s="221" t="s">
        <v>1277</v>
      </c>
      <c r="G562" s="221" t="s">
        <v>1276</v>
      </c>
    </row>
    <row r="563" spans="1:7" x14ac:dyDescent="0.2">
      <c r="A563" s="185">
        <v>3300</v>
      </c>
      <c r="B563" s="184" t="s">
        <v>120</v>
      </c>
      <c r="C563" s="185" t="s">
        <v>1290</v>
      </c>
      <c r="D563" s="221" t="s">
        <v>1278</v>
      </c>
      <c r="E563" s="221" t="s">
        <v>1275</v>
      </c>
      <c r="F563" s="221" t="s">
        <v>1277</v>
      </c>
      <c r="G563" s="221" t="s">
        <v>1277</v>
      </c>
    </row>
    <row r="564" spans="1:7" x14ac:dyDescent="0.2">
      <c r="A564" s="185">
        <v>3302</v>
      </c>
      <c r="B564" s="184" t="s">
        <v>511</v>
      </c>
      <c r="C564" s="185" t="s">
        <v>1290</v>
      </c>
      <c r="D564" s="221" t="s">
        <v>1280</v>
      </c>
      <c r="E564" s="221" t="s">
        <v>1275</v>
      </c>
      <c r="F564" s="221" t="s">
        <v>1276</v>
      </c>
      <c r="G564" s="221" t="s">
        <v>1277</v>
      </c>
    </row>
    <row r="565" spans="1:7" x14ac:dyDescent="0.2">
      <c r="A565" s="185">
        <v>3304</v>
      </c>
      <c r="B565" s="184" t="s">
        <v>512</v>
      </c>
      <c r="C565" s="185" t="s">
        <v>1290</v>
      </c>
      <c r="D565" s="221" t="s">
        <v>1278</v>
      </c>
      <c r="E565" s="221" t="s">
        <v>1275</v>
      </c>
      <c r="F565" s="221" t="s">
        <v>1277</v>
      </c>
      <c r="G565" s="221" t="s">
        <v>1276</v>
      </c>
    </row>
    <row r="566" spans="1:7" x14ac:dyDescent="0.2">
      <c r="A566" s="185">
        <v>3311</v>
      </c>
      <c r="B566" s="184" t="s">
        <v>513</v>
      </c>
      <c r="C566" s="185" t="s">
        <v>1290</v>
      </c>
      <c r="D566" s="221" t="s">
        <v>1278</v>
      </c>
      <c r="E566" s="221" t="s">
        <v>1275</v>
      </c>
      <c r="F566" s="221" t="s">
        <v>1277</v>
      </c>
      <c r="G566" s="221" t="s">
        <v>1276</v>
      </c>
    </row>
    <row r="567" spans="1:7" x14ac:dyDescent="0.2">
      <c r="A567" s="185">
        <v>3312</v>
      </c>
      <c r="B567" s="184" t="s">
        <v>1929</v>
      </c>
      <c r="C567" s="185" t="s">
        <v>1290</v>
      </c>
      <c r="D567" s="221" t="s">
        <v>1278</v>
      </c>
      <c r="E567" s="221" t="s">
        <v>1275</v>
      </c>
      <c r="F567" s="221" t="s">
        <v>1277</v>
      </c>
      <c r="G567" s="221" t="s">
        <v>1276</v>
      </c>
    </row>
    <row r="568" spans="1:7" x14ac:dyDescent="0.2">
      <c r="A568" s="185">
        <v>3313</v>
      </c>
      <c r="B568" s="184" t="s">
        <v>514</v>
      </c>
      <c r="C568" s="185" t="s">
        <v>1290</v>
      </c>
      <c r="D568" s="221" t="s">
        <v>1278</v>
      </c>
      <c r="E568" s="221" t="s">
        <v>1275</v>
      </c>
      <c r="F568" s="221" t="s">
        <v>1277</v>
      </c>
      <c r="G568" s="221" t="s">
        <v>1276</v>
      </c>
    </row>
    <row r="569" spans="1:7" x14ac:dyDescent="0.2">
      <c r="A569" s="185">
        <v>3314</v>
      </c>
      <c r="B569" s="184" t="s">
        <v>515</v>
      </c>
      <c r="C569" s="185" t="s">
        <v>1290</v>
      </c>
      <c r="D569" s="221" t="s">
        <v>1278</v>
      </c>
      <c r="E569" s="221" t="s">
        <v>1275</v>
      </c>
      <c r="F569" s="221" t="s">
        <v>1277</v>
      </c>
      <c r="G569" s="221" t="s">
        <v>1277</v>
      </c>
    </row>
    <row r="570" spans="1:7" x14ac:dyDescent="0.2">
      <c r="A570" s="185">
        <v>3321</v>
      </c>
      <c r="B570" s="184" t="s">
        <v>516</v>
      </c>
      <c r="C570" s="185" t="s">
        <v>1290</v>
      </c>
      <c r="D570" s="221" t="s">
        <v>1278</v>
      </c>
      <c r="E570" s="221" t="s">
        <v>1275</v>
      </c>
      <c r="F570" s="221" t="s">
        <v>1277</v>
      </c>
      <c r="G570" s="221" t="s">
        <v>1277</v>
      </c>
    </row>
    <row r="571" spans="1:7" x14ac:dyDescent="0.2">
      <c r="A571" s="185">
        <v>3322</v>
      </c>
      <c r="B571" s="184" t="s">
        <v>517</v>
      </c>
      <c r="C571" s="185" t="s">
        <v>1290</v>
      </c>
      <c r="D571" s="221" t="s">
        <v>1278</v>
      </c>
      <c r="E571" s="221" t="s">
        <v>1275</v>
      </c>
      <c r="F571" s="221" t="s">
        <v>1277</v>
      </c>
      <c r="G571" s="221" t="s">
        <v>1276</v>
      </c>
    </row>
    <row r="572" spans="1:7" x14ac:dyDescent="0.2">
      <c r="A572" s="185">
        <v>3323</v>
      </c>
      <c r="B572" s="184" t="s">
        <v>518</v>
      </c>
      <c r="C572" s="185" t="s">
        <v>1290</v>
      </c>
      <c r="D572" s="221" t="s">
        <v>1278</v>
      </c>
      <c r="E572" s="221" t="s">
        <v>1275</v>
      </c>
      <c r="F572" s="221" t="s">
        <v>1277</v>
      </c>
      <c r="G572" s="221" t="s">
        <v>1276</v>
      </c>
    </row>
    <row r="573" spans="1:7" x14ac:dyDescent="0.2">
      <c r="A573" s="185">
        <v>3324</v>
      </c>
      <c r="B573" s="184" t="s">
        <v>519</v>
      </c>
      <c r="C573" s="185" t="s">
        <v>1290</v>
      </c>
      <c r="D573" s="221" t="s">
        <v>1278</v>
      </c>
      <c r="E573" s="221" t="s">
        <v>1275</v>
      </c>
      <c r="F573" s="221" t="s">
        <v>1277</v>
      </c>
      <c r="G573" s="221" t="s">
        <v>1277</v>
      </c>
    </row>
    <row r="574" spans="1:7" x14ac:dyDescent="0.2">
      <c r="A574" s="185">
        <v>3325</v>
      </c>
      <c r="B574" s="184" t="s">
        <v>520</v>
      </c>
      <c r="C574" s="185" t="s">
        <v>1290</v>
      </c>
      <c r="D574" s="221" t="s">
        <v>1278</v>
      </c>
      <c r="E574" s="221" t="s">
        <v>1275</v>
      </c>
      <c r="F574" s="221" t="s">
        <v>1277</v>
      </c>
      <c r="G574" s="221" t="s">
        <v>1276</v>
      </c>
    </row>
    <row r="575" spans="1:7" x14ac:dyDescent="0.2">
      <c r="A575" s="185">
        <v>3331</v>
      </c>
      <c r="B575" s="184" t="s">
        <v>521</v>
      </c>
      <c r="C575" s="185" t="s">
        <v>1290</v>
      </c>
      <c r="D575" s="221" t="s">
        <v>1278</v>
      </c>
      <c r="E575" s="221" t="s">
        <v>1275</v>
      </c>
      <c r="F575" s="221" t="s">
        <v>1277</v>
      </c>
      <c r="G575" s="221" t="s">
        <v>1277</v>
      </c>
    </row>
    <row r="576" spans="1:7" x14ac:dyDescent="0.2">
      <c r="A576" s="185">
        <v>3332</v>
      </c>
      <c r="B576" s="184" t="s">
        <v>522</v>
      </c>
      <c r="C576" s="185" t="s">
        <v>1290</v>
      </c>
      <c r="D576" s="221" t="s">
        <v>1278</v>
      </c>
      <c r="E576" s="221" t="s">
        <v>1275</v>
      </c>
      <c r="F576" s="221" t="s">
        <v>1277</v>
      </c>
      <c r="G576" s="221" t="s">
        <v>1276</v>
      </c>
    </row>
    <row r="577" spans="1:7" x14ac:dyDescent="0.2">
      <c r="A577" s="185">
        <v>3333</v>
      </c>
      <c r="B577" s="184" t="s">
        <v>523</v>
      </c>
      <c r="C577" s="185" t="s">
        <v>1290</v>
      </c>
      <c r="D577" s="221" t="s">
        <v>1278</v>
      </c>
      <c r="E577" s="221" t="s">
        <v>1275</v>
      </c>
      <c r="F577" s="221" t="s">
        <v>1277</v>
      </c>
      <c r="G577" s="221" t="s">
        <v>1276</v>
      </c>
    </row>
    <row r="578" spans="1:7" x14ac:dyDescent="0.2">
      <c r="A578" s="185">
        <v>3334</v>
      </c>
      <c r="B578" s="184" t="s">
        <v>524</v>
      </c>
      <c r="C578" s="185" t="s">
        <v>525</v>
      </c>
      <c r="D578" s="221" t="s">
        <v>1278</v>
      </c>
      <c r="E578" s="221" t="s">
        <v>1275</v>
      </c>
      <c r="F578" s="221" t="s">
        <v>1277</v>
      </c>
      <c r="G578" s="221" t="s">
        <v>1277</v>
      </c>
    </row>
    <row r="579" spans="1:7" x14ac:dyDescent="0.2">
      <c r="A579" s="185">
        <v>3335</v>
      </c>
      <c r="B579" s="184" t="s">
        <v>526</v>
      </c>
      <c r="C579" s="185" t="s">
        <v>525</v>
      </c>
      <c r="D579" s="221" t="s">
        <v>1278</v>
      </c>
      <c r="E579" s="221" t="s">
        <v>1275</v>
      </c>
      <c r="F579" s="221" t="s">
        <v>1277</v>
      </c>
      <c r="G579" s="221" t="s">
        <v>1277</v>
      </c>
    </row>
    <row r="580" spans="1:7" x14ac:dyDescent="0.2">
      <c r="A580" s="185">
        <v>3340</v>
      </c>
      <c r="B580" s="184" t="s">
        <v>527</v>
      </c>
      <c r="C580" s="185" t="s">
        <v>1290</v>
      </c>
      <c r="D580" s="221" t="s">
        <v>1278</v>
      </c>
      <c r="E580" s="221" t="s">
        <v>1275</v>
      </c>
      <c r="F580" s="221" t="s">
        <v>1277</v>
      </c>
      <c r="G580" s="221" t="s">
        <v>1277</v>
      </c>
    </row>
    <row r="581" spans="1:7" x14ac:dyDescent="0.2">
      <c r="A581" s="185">
        <v>3341</v>
      </c>
      <c r="B581" s="184" t="s">
        <v>528</v>
      </c>
      <c r="C581" s="185" t="s">
        <v>1290</v>
      </c>
      <c r="D581" s="221" t="s">
        <v>1278</v>
      </c>
      <c r="E581" s="221" t="s">
        <v>1275</v>
      </c>
      <c r="F581" s="221" t="s">
        <v>1277</v>
      </c>
      <c r="G581" s="221" t="s">
        <v>1277</v>
      </c>
    </row>
    <row r="582" spans="1:7" x14ac:dyDescent="0.2">
      <c r="A582" s="185">
        <v>3342</v>
      </c>
      <c r="B582" s="184" t="s">
        <v>529</v>
      </c>
      <c r="C582" s="185" t="s">
        <v>1290</v>
      </c>
      <c r="D582" s="221" t="s">
        <v>1278</v>
      </c>
      <c r="E582" s="221" t="s">
        <v>1275</v>
      </c>
      <c r="F582" s="221" t="s">
        <v>1277</v>
      </c>
      <c r="G582" s="221" t="s">
        <v>1276</v>
      </c>
    </row>
    <row r="583" spans="1:7" x14ac:dyDescent="0.2">
      <c r="A583" s="185">
        <v>3343</v>
      </c>
      <c r="B583" s="184" t="s">
        <v>530</v>
      </c>
      <c r="C583" s="185" t="s">
        <v>1290</v>
      </c>
      <c r="D583" s="221" t="s">
        <v>1278</v>
      </c>
      <c r="E583" s="221" t="s">
        <v>1275</v>
      </c>
      <c r="F583" s="221" t="s">
        <v>1277</v>
      </c>
      <c r="G583" s="221" t="s">
        <v>1277</v>
      </c>
    </row>
    <row r="584" spans="1:7" x14ac:dyDescent="0.2">
      <c r="A584" s="185">
        <v>3344</v>
      </c>
      <c r="B584" s="184" t="s">
        <v>531</v>
      </c>
      <c r="C584" s="185" t="s">
        <v>1290</v>
      </c>
      <c r="D584" s="221" t="s">
        <v>1278</v>
      </c>
      <c r="E584" s="221" t="s">
        <v>1275</v>
      </c>
      <c r="F584" s="221" t="s">
        <v>1277</v>
      </c>
      <c r="G584" s="221" t="s">
        <v>1276</v>
      </c>
    </row>
    <row r="585" spans="1:7" x14ac:dyDescent="0.2">
      <c r="A585" s="185">
        <v>3345</v>
      </c>
      <c r="B585" s="184" t="s">
        <v>532</v>
      </c>
      <c r="C585" s="185" t="s">
        <v>1290</v>
      </c>
      <c r="D585" s="221" t="s">
        <v>1278</v>
      </c>
      <c r="E585" s="221" t="s">
        <v>1275</v>
      </c>
      <c r="F585" s="221" t="s">
        <v>1277</v>
      </c>
      <c r="G585" s="221" t="s">
        <v>1277</v>
      </c>
    </row>
    <row r="586" spans="1:7" x14ac:dyDescent="0.2">
      <c r="A586" s="185">
        <v>3350</v>
      </c>
      <c r="B586" s="184" t="s">
        <v>533</v>
      </c>
      <c r="C586" s="185" t="s">
        <v>1290</v>
      </c>
      <c r="D586" s="221" t="s">
        <v>1278</v>
      </c>
      <c r="E586" s="221" t="s">
        <v>1275</v>
      </c>
      <c r="F586" s="221" t="s">
        <v>1277</v>
      </c>
      <c r="G586" s="221" t="s">
        <v>1277</v>
      </c>
    </row>
    <row r="587" spans="1:7" x14ac:dyDescent="0.2">
      <c r="A587" s="185">
        <v>3351</v>
      </c>
      <c r="B587" s="184" t="s">
        <v>534</v>
      </c>
      <c r="C587" s="185" t="s">
        <v>1290</v>
      </c>
      <c r="D587" s="221" t="s">
        <v>1278</v>
      </c>
      <c r="E587" s="221" t="s">
        <v>1275</v>
      </c>
      <c r="F587" s="221" t="s">
        <v>1277</v>
      </c>
      <c r="G587" s="221" t="s">
        <v>1276</v>
      </c>
    </row>
    <row r="588" spans="1:7" x14ac:dyDescent="0.2">
      <c r="A588" s="185">
        <v>3352</v>
      </c>
      <c r="B588" s="184" t="s">
        <v>535</v>
      </c>
      <c r="C588" s="185" t="s">
        <v>1290</v>
      </c>
      <c r="D588" s="221" t="s">
        <v>1278</v>
      </c>
      <c r="E588" s="221" t="s">
        <v>1275</v>
      </c>
      <c r="F588" s="221" t="s">
        <v>1277</v>
      </c>
      <c r="G588" s="221" t="s">
        <v>1277</v>
      </c>
    </row>
    <row r="589" spans="1:7" x14ac:dyDescent="0.2">
      <c r="A589" s="185">
        <v>3353</v>
      </c>
      <c r="B589" s="184" t="s">
        <v>536</v>
      </c>
      <c r="C589" s="185" t="s">
        <v>1290</v>
      </c>
      <c r="D589" s="221" t="s">
        <v>1278</v>
      </c>
      <c r="E589" s="221" t="s">
        <v>1275</v>
      </c>
      <c r="F589" s="221" t="s">
        <v>1277</v>
      </c>
      <c r="G589" s="221" t="s">
        <v>1277</v>
      </c>
    </row>
    <row r="590" spans="1:7" x14ac:dyDescent="0.2">
      <c r="A590" s="185">
        <v>3354</v>
      </c>
      <c r="B590" s="184" t="s">
        <v>537</v>
      </c>
      <c r="C590" s="185" t="s">
        <v>1290</v>
      </c>
      <c r="D590" s="221" t="s">
        <v>1278</v>
      </c>
      <c r="E590" s="221" t="s">
        <v>1275</v>
      </c>
      <c r="F590" s="221" t="s">
        <v>1277</v>
      </c>
      <c r="G590" s="221" t="s">
        <v>1276</v>
      </c>
    </row>
    <row r="591" spans="1:7" x14ac:dyDescent="0.2">
      <c r="A591" s="185">
        <v>3355</v>
      </c>
      <c r="B591" s="184" t="s">
        <v>538</v>
      </c>
      <c r="C591" s="185" t="s">
        <v>1290</v>
      </c>
      <c r="D591" s="221" t="s">
        <v>1278</v>
      </c>
      <c r="E591" s="221" t="s">
        <v>1275</v>
      </c>
      <c r="F591" s="221" t="s">
        <v>1277</v>
      </c>
      <c r="G591" s="221" t="s">
        <v>1276</v>
      </c>
    </row>
    <row r="592" spans="1:7" x14ac:dyDescent="0.2">
      <c r="A592" s="185">
        <v>3361</v>
      </c>
      <c r="B592" s="184" t="s">
        <v>539</v>
      </c>
      <c r="C592" s="185" t="s">
        <v>1290</v>
      </c>
      <c r="D592" s="221" t="s">
        <v>1278</v>
      </c>
      <c r="E592" s="221" t="s">
        <v>1275</v>
      </c>
      <c r="F592" s="221" t="s">
        <v>1277</v>
      </c>
      <c r="G592" s="221" t="s">
        <v>1277</v>
      </c>
    </row>
    <row r="593" spans="1:7" x14ac:dyDescent="0.2">
      <c r="A593" s="185">
        <v>3362</v>
      </c>
      <c r="B593" s="184" t="s">
        <v>540</v>
      </c>
      <c r="C593" s="185" t="s">
        <v>1290</v>
      </c>
      <c r="D593" s="221" t="s">
        <v>1278</v>
      </c>
      <c r="E593" s="221" t="s">
        <v>1275</v>
      </c>
      <c r="F593" s="221" t="s">
        <v>1277</v>
      </c>
      <c r="G593" s="221" t="s">
        <v>1276</v>
      </c>
    </row>
    <row r="594" spans="1:7" x14ac:dyDescent="0.2">
      <c r="A594" s="185">
        <v>3363</v>
      </c>
      <c r="B594" s="184" t="s">
        <v>541</v>
      </c>
      <c r="C594" s="185" t="s">
        <v>1290</v>
      </c>
      <c r="D594" s="221" t="s">
        <v>1278</v>
      </c>
      <c r="E594" s="221" t="s">
        <v>1275</v>
      </c>
      <c r="F594" s="221" t="s">
        <v>1277</v>
      </c>
      <c r="G594" s="221" t="s">
        <v>1277</v>
      </c>
    </row>
    <row r="595" spans="1:7" x14ac:dyDescent="0.2">
      <c r="A595" s="185">
        <v>3364</v>
      </c>
      <c r="B595" s="184" t="s">
        <v>542</v>
      </c>
      <c r="C595" s="185" t="s">
        <v>1290</v>
      </c>
      <c r="D595" s="221" t="s">
        <v>1278</v>
      </c>
      <c r="E595" s="221" t="s">
        <v>1275</v>
      </c>
      <c r="F595" s="221" t="s">
        <v>1277</v>
      </c>
      <c r="G595" s="221" t="s">
        <v>1276</v>
      </c>
    </row>
    <row r="596" spans="1:7" x14ac:dyDescent="0.2">
      <c r="A596" s="185">
        <v>3365</v>
      </c>
      <c r="B596" s="184" t="s">
        <v>2016</v>
      </c>
      <c r="C596" s="185" t="s">
        <v>1290</v>
      </c>
      <c r="D596" s="221" t="s">
        <v>1278</v>
      </c>
      <c r="E596" s="221" t="s">
        <v>1275</v>
      </c>
      <c r="F596" s="221" t="s">
        <v>1277</v>
      </c>
      <c r="G596" s="221" t="s">
        <v>1276</v>
      </c>
    </row>
    <row r="597" spans="1:7" x14ac:dyDescent="0.2">
      <c r="A597" s="185">
        <v>3370</v>
      </c>
      <c r="B597" s="184" t="s">
        <v>2017</v>
      </c>
      <c r="C597" s="185" t="s">
        <v>1290</v>
      </c>
      <c r="D597" s="221" t="s">
        <v>1278</v>
      </c>
      <c r="E597" s="221" t="s">
        <v>1275</v>
      </c>
      <c r="F597" s="221" t="s">
        <v>1277</v>
      </c>
      <c r="G597" s="221" t="s">
        <v>1277</v>
      </c>
    </row>
    <row r="598" spans="1:7" x14ac:dyDescent="0.2">
      <c r="A598" s="185">
        <v>3371</v>
      </c>
      <c r="B598" s="184" t="s">
        <v>2018</v>
      </c>
      <c r="C598" s="185" t="s">
        <v>1290</v>
      </c>
      <c r="D598" s="221" t="s">
        <v>1278</v>
      </c>
      <c r="E598" s="221" t="s">
        <v>1275</v>
      </c>
      <c r="F598" s="221" t="s">
        <v>1277</v>
      </c>
      <c r="G598" s="221" t="s">
        <v>1276</v>
      </c>
    </row>
    <row r="599" spans="1:7" x14ac:dyDescent="0.2">
      <c r="A599" s="185">
        <v>3372</v>
      </c>
      <c r="B599" s="184" t="s">
        <v>2019</v>
      </c>
      <c r="C599" s="185" t="s">
        <v>1290</v>
      </c>
      <c r="D599" s="221" t="s">
        <v>1278</v>
      </c>
      <c r="E599" s="221" t="s">
        <v>1275</v>
      </c>
      <c r="F599" s="221" t="s">
        <v>1277</v>
      </c>
      <c r="G599" s="221" t="s">
        <v>1277</v>
      </c>
    </row>
    <row r="600" spans="1:7" x14ac:dyDescent="0.2">
      <c r="A600" s="185">
        <v>3373</v>
      </c>
      <c r="B600" s="184" t="s">
        <v>2020</v>
      </c>
      <c r="C600" s="185" t="s">
        <v>1290</v>
      </c>
      <c r="D600" s="221" t="s">
        <v>1278</v>
      </c>
      <c r="E600" s="221" t="s">
        <v>1275</v>
      </c>
      <c r="F600" s="221" t="s">
        <v>1277</v>
      </c>
      <c r="G600" s="221" t="s">
        <v>1277</v>
      </c>
    </row>
    <row r="601" spans="1:7" x14ac:dyDescent="0.2">
      <c r="A601" s="185">
        <v>3374</v>
      </c>
      <c r="B601" s="184" t="s">
        <v>2021</v>
      </c>
      <c r="C601" s="185" t="s">
        <v>1290</v>
      </c>
      <c r="D601" s="221" t="s">
        <v>1278</v>
      </c>
      <c r="E601" s="221" t="s">
        <v>1275</v>
      </c>
      <c r="F601" s="221" t="s">
        <v>1277</v>
      </c>
      <c r="G601" s="221" t="s">
        <v>1276</v>
      </c>
    </row>
    <row r="602" spans="1:7" x14ac:dyDescent="0.2">
      <c r="A602" s="185">
        <v>3375</v>
      </c>
      <c r="B602" s="184" t="s">
        <v>2022</v>
      </c>
      <c r="C602" s="185" t="s">
        <v>1290</v>
      </c>
      <c r="D602" s="221" t="s">
        <v>1278</v>
      </c>
      <c r="E602" s="221" t="s">
        <v>1275</v>
      </c>
      <c r="F602" s="221" t="s">
        <v>1277</v>
      </c>
      <c r="G602" s="221" t="s">
        <v>1276</v>
      </c>
    </row>
    <row r="603" spans="1:7" x14ac:dyDescent="0.2">
      <c r="A603" s="185">
        <v>3380</v>
      </c>
      <c r="B603" s="184" t="s">
        <v>2023</v>
      </c>
      <c r="C603" s="185" t="s">
        <v>1290</v>
      </c>
      <c r="D603" s="221" t="s">
        <v>1278</v>
      </c>
      <c r="E603" s="221" t="s">
        <v>1275</v>
      </c>
      <c r="F603" s="221" t="s">
        <v>1277</v>
      </c>
      <c r="G603" s="221" t="s">
        <v>1277</v>
      </c>
    </row>
    <row r="604" spans="1:7" x14ac:dyDescent="0.2">
      <c r="A604" s="185">
        <v>3381</v>
      </c>
      <c r="B604" s="184" t="s">
        <v>2024</v>
      </c>
      <c r="C604" s="185" t="s">
        <v>1290</v>
      </c>
      <c r="D604" s="221" t="s">
        <v>1278</v>
      </c>
      <c r="E604" s="221" t="s">
        <v>1275</v>
      </c>
      <c r="F604" s="221" t="s">
        <v>1277</v>
      </c>
      <c r="G604" s="221" t="s">
        <v>1276</v>
      </c>
    </row>
    <row r="605" spans="1:7" x14ac:dyDescent="0.2">
      <c r="A605" s="185">
        <v>3382</v>
      </c>
      <c r="B605" s="184" t="s">
        <v>1346</v>
      </c>
      <c r="C605" s="185" t="s">
        <v>1290</v>
      </c>
      <c r="D605" s="221" t="s">
        <v>1278</v>
      </c>
      <c r="E605" s="221" t="s">
        <v>1275</v>
      </c>
      <c r="F605" s="221" t="s">
        <v>1277</v>
      </c>
      <c r="G605" s="221" t="s">
        <v>1277</v>
      </c>
    </row>
    <row r="606" spans="1:7" x14ac:dyDescent="0.2">
      <c r="A606" s="185">
        <v>3383</v>
      </c>
      <c r="B606" s="184" t="s">
        <v>2025</v>
      </c>
      <c r="C606" s="185" t="s">
        <v>1290</v>
      </c>
      <c r="D606" s="221" t="s">
        <v>1278</v>
      </c>
      <c r="E606" s="221" t="s">
        <v>1275</v>
      </c>
      <c r="F606" s="221" t="s">
        <v>1277</v>
      </c>
      <c r="G606" s="221" t="s">
        <v>1277</v>
      </c>
    </row>
    <row r="607" spans="1:7" x14ac:dyDescent="0.2">
      <c r="A607" s="185">
        <v>3384</v>
      </c>
      <c r="B607" s="184" t="s">
        <v>2026</v>
      </c>
      <c r="C607" s="185" t="s">
        <v>1290</v>
      </c>
      <c r="D607" s="221" t="s">
        <v>1278</v>
      </c>
      <c r="E607" s="221" t="s">
        <v>1275</v>
      </c>
      <c r="F607" s="221" t="s">
        <v>1277</v>
      </c>
      <c r="G607" s="221" t="s">
        <v>1276</v>
      </c>
    </row>
    <row r="608" spans="1:7" x14ac:dyDescent="0.2">
      <c r="A608" s="185">
        <v>3385</v>
      </c>
      <c r="B608" s="184" t="s">
        <v>2027</v>
      </c>
      <c r="C608" s="185" t="s">
        <v>1290</v>
      </c>
      <c r="D608" s="221" t="s">
        <v>1278</v>
      </c>
      <c r="E608" s="221" t="s">
        <v>1275</v>
      </c>
      <c r="F608" s="221" t="s">
        <v>1277</v>
      </c>
      <c r="G608" s="221" t="s">
        <v>1277</v>
      </c>
    </row>
    <row r="609" spans="1:7" x14ac:dyDescent="0.2">
      <c r="A609" s="185">
        <v>3386</v>
      </c>
      <c r="B609" s="184" t="s">
        <v>2028</v>
      </c>
      <c r="C609" s="185" t="s">
        <v>1290</v>
      </c>
      <c r="D609" s="221" t="s">
        <v>1278</v>
      </c>
      <c r="E609" s="221" t="s">
        <v>1275</v>
      </c>
      <c r="F609" s="221" t="s">
        <v>1277</v>
      </c>
      <c r="G609" s="221" t="s">
        <v>1276</v>
      </c>
    </row>
    <row r="610" spans="1:7" x14ac:dyDescent="0.2">
      <c r="A610" s="185">
        <v>3390</v>
      </c>
      <c r="B610" s="184" t="s">
        <v>2029</v>
      </c>
      <c r="C610" s="185" t="s">
        <v>1290</v>
      </c>
      <c r="D610" s="221" t="s">
        <v>1278</v>
      </c>
      <c r="E610" s="221" t="s">
        <v>1275</v>
      </c>
      <c r="F610" s="221" t="s">
        <v>1277</v>
      </c>
      <c r="G610" s="221" t="s">
        <v>1277</v>
      </c>
    </row>
    <row r="611" spans="1:7" x14ac:dyDescent="0.2">
      <c r="A611" s="185">
        <v>3392</v>
      </c>
      <c r="B611" s="184" t="s">
        <v>2030</v>
      </c>
      <c r="C611" s="185" t="s">
        <v>1290</v>
      </c>
      <c r="D611" s="221" t="s">
        <v>1278</v>
      </c>
      <c r="E611" s="221" t="s">
        <v>1275</v>
      </c>
      <c r="F611" s="221" t="s">
        <v>1277</v>
      </c>
      <c r="G611" s="221" t="s">
        <v>1276</v>
      </c>
    </row>
    <row r="612" spans="1:7" x14ac:dyDescent="0.2">
      <c r="A612" s="185">
        <v>3393</v>
      </c>
      <c r="B612" s="184" t="s">
        <v>2031</v>
      </c>
      <c r="C612" s="185" t="s">
        <v>1290</v>
      </c>
      <c r="D612" s="221" t="s">
        <v>1278</v>
      </c>
      <c r="E612" s="221" t="s">
        <v>1275</v>
      </c>
      <c r="F612" s="221" t="s">
        <v>1277</v>
      </c>
      <c r="G612" s="221" t="s">
        <v>1276</v>
      </c>
    </row>
    <row r="613" spans="1:7" x14ac:dyDescent="0.2">
      <c r="A613" s="185">
        <v>3400</v>
      </c>
      <c r="B613" s="184" t="s">
        <v>2032</v>
      </c>
      <c r="C613" s="185" t="s">
        <v>1290</v>
      </c>
      <c r="D613" s="221" t="s">
        <v>1278</v>
      </c>
      <c r="E613" s="221" t="s">
        <v>1275</v>
      </c>
      <c r="F613" s="221" t="s">
        <v>1277</v>
      </c>
      <c r="G613" s="221" t="s">
        <v>1277</v>
      </c>
    </row>
    <row r="614" spans="1:7" x14ac:dyDescent="0.2">
      <c r="A614" s="185">
        <v>3403</v>
      </c>
      <c r="B614" s="184" t="s">
        <v>2032</v>
      </c>
      <c r="C614" s="185" t="s">
        <v>1290</v>
      </c>
      <c r="D614" s="221" t="s">
        <v>1280</v>
      </c>
      <c r="E614" s="221" t="s">
        <v>1275</v>
      </c>
      <c r="F614" s="221" t="s">
        <v>1276</v>
      </c>
      <c r="G614" s="221" t="s">
        <v>1277</v>
      </c>
    </row>
    <row r="615" spans="1:7" x14ac:dyDescent="0.2">
      <c r="A615" s="185">
        <v>3411</v>
      </c>
      <c r="B615" s="184" t="s">
        <v>2033</v>
      </c>
      <c r="C615" s="185" t="s">
        <v>1290</v>
      </c>
      <c r="D615" s="221" t="s">
        <v>1280</v>
      </c>
      <c r="E615" s="221" t="s">
        <v>1275</v>
      </c>
      <c r="F615" s="221" t="s">
        <v>1276</v>
      </c>
      <c r="G615" s="221" t="s">
        <v>1277</v>
      </c>
    </row>
    <row r="616" spans="1:7" x14ac:dyDescent="0.2">
      <c r="A616" s="185">
        <v>3412</v>
      </c>
      <c r="B616" s="184" t="s">
        <v>2034</v>
      </c>
      <c r="C616" s="185" t="s">
        <v>1290</v>
      </c>
      <c r="D616" s="221" t="s">
        <v>1280</v>
      </c>
      <c r="E616" s="221" t="s">
        <v>1275</v>
      </c>
      <c r="F616" s="221" t="s">
        <v>1276</v>
      </c>
      <c r="G616" s="221" t="s">
        <v>1277</v>
      </c>
    </row>
    <row r="617" spans="1:7" x14ac:dyDescent="0.2">
      <c r="A617" s="185">
        <v>3413</v>
      </c>
      <c r="B617" s="184" t="s">
        <v>2035</v>
      </c>
      <c r="C617" s="185" t="s">
        <v>1290</v>
      </c>
      <c r="D617" s="221" t="s">
        <v>1278</v>
      </c>
      <c r="E617" s="221" t="s">
        <v>1275</v>
      </c>
      <c r="F617" s="221" t="s">
        <v>1277</v>
      </c>
      <c r="G617" s="221" t="s">
        <v>1276</v>
      </c>
    </row>
    <row r="618" spans="1:7" x14ac:dyDescent="0.2">
      <c r="A618" s="185">
        <v>3420</v>
      </c>
      <c r="B618" s="184" t="s">
        <v>2036</v>
      </c>
      <c r="C618" s="185" t="s">
        <v>1290</v>
      </c>
      <c r="D618" s="221" t="s">
        <v>1278</v>
      </c>
      <c r="E618" s="221" t="s">
        <v>1275</v>
      </c>
      <c r="F618" s="221" t="s">
        <v>1277</v>
      </c>
      <c r="G618" s="221" t="s">
        <v>1277</v>
      </c>
    </row>
    <row r="619" spans="1:7" x14ac:dyDescent="0.2">
      <c r="A619" s="185">
        <v>3421</v>
      </c>
      <c r="B619" s="184" t="s">
        <v>2037</v>
      </c>
      <c r="C619" s="185" t="s">
        <v>1290</v>
      </c>
      <c r="D619" s="221" t="s">
        <v>1278</v>
      </c>
      <c r="E619" s="221" t="s">
        <v>1275</v>
      </c>
      <c r="F619" s="221" t="s">
        <v>1277</v>
      </c>
      <c r="G619" s="221" t="s">
        <v>1276</v>
      </c>
    </row>
    <row r="620" spans="1:7" x14ac:dyDescent="0.2">
      <c r="A620" s="185">
        <v>3422</v>
      </c>
      <c r="B620" s="184" t="s">
        <v>2038</v>
      </c>
      <c r="C620" s="185" t="s">
        <v>1290</v>
      </c>
      <c r="D620" s="221" t="s">
        <v>1278</v>
      </c>
      <c r="E620" s="221" t="s">
        <v>1275</v>
      </c>
      <c r="F620" s="221" t="s">
        <v>1277</v>
      </c>
      <c r="G620" s="221" t="s">
        <v>1276</v>
      </c>
    </row>
    <row r="621" spans="1:7" x14ac:dyDescent="0.2">
      <c r="A621" s="185">
        <v>3423</v>
      </c>
      <c r="B621" s="184" t="s">
        <v>2039</v>
      </c>
      <c r="C621" s="185" t="s">
        <v>1290</v>
      </c>
      <c r="D621" s="221" t="s">
        <v>1278</v>
      </c>
      <c r="E621" s="221" t="s">
        <v>1275</v>
      </c>
      <c r="F621" s="221" t="s">
        <v>1277</v>
      </c>
      <c r="G621" s="221" t="s">
        <v>1277</v>
      </c>
    </row>
    <row r="622" spans="1:7" x14ac:dyDescent="0.2">
      <c r="A622" s="185">
        <v>3424</v>
      </c>
      <c r="B622" s="184" t="s">
        <v>2040</v>
      </c>
      <c r="C622" s="185" t="s">
        <v>1290</v>
      </c>
      <c r="D622" s="221" t="s">
        <v>1278</v>
      </c>
      <c r="E622" s="221" t="s">
        <v>1275</v>
      </c>
      <c r="F622" s="221" t="s">
        <v>1277</v>
      </c>
      <c r="G622" s="221" t="s">
        <v>1277</v>
      </c>
    </row>
    <row r="623" spans="1:7" x14ac:dyDescent="0.2">
      <c r="A623" s="185">
        <v>3425</v>
      </c>
      <c r="B623" s="184" t="s">
        <v>2041</v>
      </c>
      <c r="C623" s="185" t="s">
        <v>1290</v>
      </c>
      <c r="D623" s="221" t="s">
        <v>1278</v>
      </c>
      <c r="E623" s="221" t="s">
        <v>1275</v>
      </c>
      <c r="F623" s="221" t="s">
        <v>1277</v>
      </c>
      <c r="G623" s="221" t="s">
        <v>1277</v>
      </c>
    </row>
    <row r="624" spans="1:7" x14ac:dyDescent="0.2">
      <c r="A624" s="185">
        <v>3430</v>
      </c>
      <c r="B624" s="184" t="s">
        <v>2042</v>
      </c>
      <c r="C624" s="185" t="s">
        <v>1290</v>
      </c>
      <c r="D624" s="221" t="s">
        <v>1278</v>
      </c>
      <c r="E624" s="221" t="s">
        <v>1275</v>
      </c>
      <c r="F624" s="221" t="s">
        <v>1277</v>
      </c>
      <c r="G624" s="221" t="s">
        <v>1277</v>
      </c>
    </row>
    <row r="625" spans="1:7" x14ac:dyDescent="0.2">
      <c r="A625" s="185">
        <v>3433</v>
      </c>
      <c r="B625" s="184" t="s">
        <v>2043</v>
      </c>
      <c r="C625" s="185" t="s">
        <v>1290</v>
      </c>
      <c r="D625" s="221" t="s">
        <v>1278</v>
      </c>
      <c r="E625" s="221" t="s">
        <v>1275</v>
      </c>
      <c r="F625" s="221" t="s">
        <v>1277</v>
      </c>
      <c r="G625" s="221" t="s">
        <v>1276</v>
      </c>
    </row>
    <row r="626" spans="1:7" x14ac:dyDescent="0.2">
      <c r="A626" s="185">
        <v>3434</v>
      </c>
      <c r="B626" s="184" t="s">
        <v>2044</v>
      </c>
      <c r="C626" s="185" t="s">
        <v>1290</v>
      </c>
      <c r="D626" s="221" t="s">
        <v>1278</v>
      </c>
      <c r="E626" s="221" t="s">
        <v>1275</v>
      </c>
      <c r="F626" s="221" t="s">
        <v>1277</v>
      </c>
      <c r="G626" s="221" t="s">
        <v>1277</v>
      </c>
    </row>
    <row r="627" spans="1:7" x14ac:dyDescent="0.2">
      <c r="A627" s="185">
        <v>3435</v>
      </c>
      <c r="B627" s="184" t="s">
        <v>2045</v>
      </c>
      <c r="C627" s="185" t="s">
        <v>1290</v>
      </c>
      <c r="D627" s="221" t="s">
        <v>1278</v>
      </c>
      <c r="E627" s="221" t="s">
        <v>1275</v>
      </c>
      <c r="F627" s="221" t="s">
        <v>1277</v>
      </c>
      <c r="G627" s="221" t="s">
        <v>1277</v>
      </c>
    </row>
    <row r="628" spans="1:7" x14ac:dyDescent="0.2">
      <c r="A628" s="185">
        <v>3441</v>
      </c>
      <c r="B628" s="184" t="s">
        <v>2046</v>
      </c>
      <c r="C628" s="185" t="s">
        <v>1290</v>
      </c>
      <c r="D628" s="221" t="s">
        <v>1278</v>
      </c>
      <c r="E628" s="221" t="s">
        <v>1275</v>
      </c>
      <c r="F628" s="221" t="s">
        <v>1277</v>
      </c>
      <c r="G628" s="221" t="s">
        <v>1276</v>
      </c>
    </row>
    <row r="629" spans="1:7" x14ac:dyDescent="0.2">
      <c r="A629" s="185">
        <v>3442</v>
      </c>
      <c r="B629" s="184" t="s">
        <v>2047</v>
      </c>
      <c r="C629" s="185" t="s">
        <v>1290</v>
      </c>
      <c r="D629" s="221" t="s">
        <v>1278</v>
      </c>
      <c r="E629" s="221" t="s">
        <v>1275</v>
      </c>
      <c r="F629" s="221" t="s">
        <v>1277</v>
      </c>
      <c r="G629" s="221" t="s">
        <v>1276</v>
      </c>
    </row>
    <row r="630" spans="1:7" x14ac:dyDescent="0.2">
      <c r="A630" s="185">
        <v>3443</v>
      </c>
      <c r="B630" s="184" t="s">
        <v>2048</v>
      </c>
      <c r="C630" s="185" t="s">
        <v>1290</v>
      </c>
      <c r="D630" s="221" t="s">
        <v>1278</v>
      </c>
      <c r="E630" s="221" t="s">
        <v>1275</v>
      </c>
      <c r="F630" s="221" t="s">
        <v>1277</v>
      </c>
      <c r="G630" s="221" t="s">
        <v>1277</v>
      </c>
    </row>
    <row r="631" spans="1:7" x14ac:dyDescent="0.2">
      <c r="A631" s="185">
        <v>3451</v>
      </c>
      <c r="B631" s="184" t="s">
        <v>2049</v>
      </c>
      <c r="C631" s="185" t="s">
        <v>1290</v>
      </c>
      <c r="D631" s="221" t="s">
        <v>1278</v>
      </c>
      <c r="E631" s="221" t="s">
        <v>1275</v>
      </c>
      <c r="F631" s="221" t="s">
        <v>1277</v>
      </c>
      <c r="G631" s="221" t="s">
        <v>1277</v>
      </c>
    </row>
    <row r="632" spans="1:7" x14ac:dyDescent="0.2">
      <c r="A632" s="185">
        <v>3452</v>
      </c>
      <c r="B632" s="184" t="s">
        <v>2050</v>
      </c>
      <c r="C632" s="185" t="s">
        <v>1290</v>
      </c>
      <c r="D632" s="221" t="s">
        <v>1278</v>
      </c>
      <c r="E632" s="221" t="s">
        <v>1275</v>
      </c>
      <c r="F632" s="221" t="s">
        <v>1277</v>
      </c>
      <c r="G632" s="221" t="s">
        <v>1277</v>
      </c>
    </row>
    <row r="633" spans="1:7" x14ac:dyDescent="0.2">
      <c r="A633" s="185">
        <v>3454</v>
      </c>
      <c r="B633" s="184" t="s">
        <v>2051</v>
      </c>
      <c r="C633" s="185" t="s">
        <v>1290</v>
      </c>
      <c r="D633" s="221" t="s">
        <v>1278</v>
      </c>
      <c r="E633" s="221" t="s">
        <v>1275</v>
      </c>
      <c r="F633" s="221" t="s">
        <v>1277</v>
      </c>
      <c r="G633" s="221" t="s">
        <v>1277</v>
      </c>
    </row>
    <row r="634" spans="1:7" x14ac:dyDescent="0.2">
      <c r="A634" s="185">
        <v>3462</v>
      </c>
      <c r="B634" s="184" t="s">
        <v>2052</v>
      </c>
      <c r="C634" s="185" t="s">
        <v>1290</v>
      </c>
      <c r="D634" s="221" t="s">
        <v>1278</v>
      </c>
      <c r="E634" s="221" t="s">
        <v>1275</v>
      </c>
      <c r="F634" s="221" t="s">
        <v>1277</v>
      </c>
      <c r="G634" s="221" t="s">
        <v>1277</v>
      </c>
    </row>
    <row r="635" spans="1:7" x14ac:dyDescent="0.2">
      <c r="A635" s="185">
        <v>3463</v>
      </c>
      <c r="B635" s="184" t="s">
        <v>2053</v>
      </c>
      <c r="C635" s="185" t="s">
        <v>1290</v>
      </c>
      <c r="D635" s="221" t="s">
        <v>1278</v>
      </c>
      <c r="E635" s="221" t="s">
        <v>1275</v>
      </c>
      <c r="F635" s="221" t="s">
        <v>1277</v>
      </c>
      <c r="G635" s="221" t="s">
        <v>1276</v>
      </c>
    </row>
    <row r="636" spans="1:7" x14ac:dyDescent="0.2">
      <c r="A636" s="185">
        <v>3464</v>
      </c>
      <c r="B636" s="184" t="s">
        <v>2054</v>
      </c>
      <c r="C636" s="185" t="s">
        <v>1290</v>
      </c>
      <c r="D636" s="221" t="s">
        <v>1278</v>
      </c>
      <c r="E636" s="221" t="s">
        <v>1275</v>
      </c>
      <c r="F636" s="221" t="s">
        <v>1277</v>
      </c>
      <c r="G636" s="221" t="s">
        <v>1277</v>
      </c>
    </row>
    <row r="637" spans="1:7" x14ac:dyDescent="0.2">
      <c r="A637" s="185">
        <v>3465</v>
      </c>
      <c r="B637" s="184" t="s">
        <v>2055</v>
      </c>
      <c r="C637" s="185" t="s">
        <v>1290</v>
      </c>
      <c r="D637" s="221" t="s">
        <v>1278</v>
      </c>
      <c r="E637" s="221" t="s">
        <v>1275</v>
      </c>
      <c r="F637" s="221" t="s">
        <v>1277</v>
      </c>
      <c r="G637" s="221" t="s">
        <v>1277</v>
      </c>
    </row>
    <row r="638" spans="1:7" x14ac:dyDescent="0.2">
      <c r="A638" s="185">
        <v>3470</v>
      </c>
      <c r="B638" s="184" t="s">
        <v>2056</v>
      </c>
      <c r="C638" s="185" t="s">
        <v>1290</v>
      </c>
      <c r="D638" s="221" t="s">
        <v>1278</v>
      </c>
      <c r="E638" s="221" t="s">
        <v>1275</v>
      </c>
      <c r="F638" s="221" t="s">
        <v>1277</v>
      </c>
      <c r="G638" s="221" t="s">
        <v>1277</v>
      </c>
    </row>
    <row r="639" spans="1:7" x14ac:dyDescent="0.2">
      <c r="A639" s="185">
        <v>3471</v>
      </c>
      <c r="B639" s="184" t="s">
        <v>2057</v>
      </c>
      <c r="C639" s="185" t="s">
        <v>1290</v>
      </c>
      <c r="D639" s="221" t="s">
        <v>1278</v>
      </c>
      <c r="E639" s="221" t="s">
        <v>1275</v>
      </c>
      <c r="F639" s="221" t="s">
        <v>1277</v>
      </c>
      <c r="G639" s="221" t="s">
        <v>1277</v>
      </c>
    </row>
    <row r="640" spans="1:7" x14ac:dyDescent="0.2">
      <c r="A640" s="185">
        <v>3472</v>
      </c>
      <c r="B640" s="184" t="s">
        <v>2058</v>
      </c>
      <c r="C640" s="185" t="s">
        <v>1290</v>
      </c>
      <c r="D640" s="221" t="s">
        <v>1278</v>
      </c>
      <c r="E640" s="221" t="s">
        <v>1275</v>
      </c>
      <c r="F640" s="221" t="s">
        <v>1277</v>
      </c>
      <c r="G640" s="221" t="s">
        <v>1276</v>
      </c>
    </row>
    <row r="641" spans="1:7" x14ac:dyDescent="0.2">
      <c r="A641" s="185">
        <v>3473</v>
      </c>
      <c r="B641" s="184" t="s">
        <v>2059</v>
      </c>
      <c r="C641" s="185" t="s">
        <v>1290</v>
      </c>
      <c r="D641" s="221" t="s">
        <v>1278</v>
      </c>
      <c r="E641" s="221" t="s">
        <v>1275</v>
      </c>
      <c r="F641" s="221" t="s">
        <v>1277</v>
      </c>
      <c r="G641" s="221" t="s">
        <v>1276</v>
      </c>
    </row>
    <row r="642" spans="1:7" x14ac:dyDescent="0.2">
      <c r="A642" s="185">
        <v>3474</v>
      </c>
      <c r="B642" s="184" t="s">
        <v>2073</v>
      </c>
      <c r="C642" s="185" t="s">
        <v>1290</v>
      </c>
      <c r="D642" s="221" t="s">
        <v>1278</v>
      </c>
      <c r="E642" s="221" t="s">
        <v>1275</v>
      </c>
      <c r="F642" s="221" t="s">
        <v>1277</v>
      </c>
      <c r="G642" s="221" t="s">
        <v>1276</v>
      </c>
    </row>
    <row r="643" spans="1:7" x14ac:dyDescent="0.2">
      <c r="A643" s="185">
        <v>3481</v>
      </c>
      <c r="B643" s="184" t="s">
        <v>2077</v>
      </c>
      <c r="C643" s="185" t="s">
        <v>1290</v>
      </c>
      <c r="D643" s="221" t="s">
        <v>1278</v>
      </c>
      <c r="E643" s="221" t="s">
        <v>1275</v>
      </c>
      <c r="F643" s="221" t="s">
        <v>1277</v>
      </c>
      <c r="G643" s="221" t="s">
        <v>1277</v>
      </c>
    </row>
    <row r="644" spans="1:7" x14ac:dyDescent="0.2">
      <c r="A644" s="185">
        <v>3482</v>
      </c>
      <c r="B644" s="184" t="s">
        <v>2078</v>
      </c>
      <c r="C644" s="185" t="s">
        <v>1290</v>
      </c>
      <c r="D644" s="221" t="s">
        <v>1278</v>
      </c>
      <c r="E644" s="221" t="s">
        <v>1275</v>
      </c>
      <c r="F644" s="221" t="s">
        <v>1277</v>
      </c>
      <c r="G644" s="221" t="s">
        <v>1276</v>
      </c>
    </row>
    <row r="645" spans="1:7" x14ac:dyDescent="0.2">
      <c r="A645" s="185">
        <v>3483</v>
      </c>
      <c r="B645" s="184" t="s">
        <v>2079</v>
      </c>
      <c r="C645" s="185" t="s">
        <v>1290</v>
      </c>
      <c r="D645" s="221" t="s">
        <v>1278</v>
      </c>
      <c r="E645" s="221" t="s">
        <v>1275</v>
      </c>
      <c r="F645" s="221" t="s">
        <v>1277</v>
      </c>
      <c r="G645" s="221" t="s">
        <v>1276</v>
      </c>
    </row>
    <row r="646" spans="1:7" x14ac:dyDescent="0.2">
      <c r="A646" s="185">
        <v>3484</v>
      </c>
      <c r="B646" s="184" t="s">
        <v>2080</v>
      </c>
      <c r="C646" s="185" t="s">
        <v>1290</v>
      </c>
      <c r="D646" s="221" t="s">
        <v>1278</v>
      </c>
      <c r="E646" s="221" t="s">
        <v>1275</v>
      </c>
      <c r="F646" s="221" t="s">
        <v>1277</v>
      </c>
      <c r="G646" s="221" t="s">
        <v>1277</v>
      </c>
    </row>
    <row r="647" spans="1:7" x14ac:dyDescent="0.2">
      <c r="A647" s="185">
        <v>3485</v>
      </c>
      <c r="B647" s="184" t="s">
        <v>2081</v>
      </c>
      <c r="C647" s="185" t="s">
        <v>1290</v>
      </c>
      <c r="D647" s="221" t="s">
        <v>1278</v>
      </c>
      <c r="E647" s="221" t="s">
        <v>1275</v>
      </c>
      <c r="F647" s="221" t="s">
        <v>1277</v>
      </c>
      <c r="G647" s="221" t="s">
        <v>1276</v>
      </c>
    </row>
    <row r="648" spans="1:7" x14ac:dyDescent="0.2">
      <c r="A648" s="185">
        <v>3491</v>
      </c>
      <c r="B648" s="184" t="s">
        <v>2082</v>
      </c>
      <c r="C648" s="185" t="s">
        <v>1290</v>
      </c>
      <c r="D648" s="221" t="s">
        <v>1278</v>
      </c>
      <c r="E648" s="221" t="s">
        <v>1275</v>
      </c>
      <c r="F648" s="221" t="s">
        <v>1277</v>
      </c>
      <c r="G648" s="221" t="s">
        <v>1277</v>
      </c>
    </row>
    <row r="649" spans="1:7" x14ac:dyDescent="0.2">
      <c r="A649" s="185">
        <v>3492</v>
      </c>
      <c r="B649" s="184" t="s">
        <v>2083</v>
      </c>
      <c r="C649" s="185" t="s">
        <v>1290</v>
      </c>
      <c r="D649" s="221" t="s">
        <v>1278</v>
      </c>
      <c r="E649" s="221" t="s">
        <v>1275</v>
      </c>
      <c r="F649" s="221" t="s">
        <v>1277</v>
      </c>
      <c r="G649" s="221" t="s">
        <v>1277</v>
      </c>
    </row>
    <row r="650" spans="1:7" x14ac:dyDescent="0.2">
      <c r="A650" s="185">
        <v>3493</v>
      </c>
      <c r="B650" s="184" t="s">
        <v>2084</v>
      </c>
      <c r="C650" s="185" t="s">
        <v>1290</v>
      </c>
      <c r="D650" s="221" t="s">
        <v>1278</v>
      </c>
      <c r="E650" s="221" t="s">
        <v>1275</v>
      </c>
      <c r="F650" s="221" t="s">
        <v>1277</v>
      </c>
      <c r="G650" s="221" t="s">
        <v>1277</v>
      </c>
    </row>
    <row r="651" spans="1:7" x14ac:dyDescent="0.2">
      <c r="A651" s="185">
        <v>3494</v>
      </c>
      <c r="B651" s="184" t="s">
        <v>2085</v>
      </c>
      <c r="C651" s="185" t="s">
        <v>1290</v>
      </c>
      <c r="D651" s="221" t="s">
        <v>1278</v>
      </c>
      <c r="E651" s="221" t="s">
        <v>1275</v>
      </c>
      <c r="F651" s="221" t="s">
        <v>1277</v>
      </c>
      <c r="G651" s="221" t="s">
        <v>1277</v>
      </c>
    </row>
    <row r="652" spans="1:7" x14ac:dyDescent="0.2">
      <c r="A652" s="185">
        <v>3495</v>
      </c>
      <c r="B652" s="184" t="s">
        <v>2086</v>
      </c>
      <c r="C652" s="185" t="s">
        <v>1290</v>
      </c>
      <c r="D652" s="221" t="s">
        <v>1278</v>
      </c>
      <c r="E652" s="221" t="s">
        <v>1275</v>
      </c>
      <c r="F652" s="221" t="s">
        <v>1277</v>
      </c>
      <c r="G652" s="221" t="s">
        <v>1276</v>
      </c>
    </row>
    <row r="653" spans="1:7" x14ac:dyDescent="0.2">
      <c r="A653" s="185">
        <v>3500</v>
      </c>
      <c r="B653" s="184" t="s">
        <v>2087</v>
      </c>
      <c r="C653" s="185" t="s">
        <v>1290</v>
      </c>
      <c r="D653" s="221" t="s">
        <v>1278</v>
      </c>
      <c r="E653" s="221" t="s">
        <v>1275</v>
      </c>
      <c r="F653" s="221" t="s">
        <v>1277</v>
      </c>
      <c r="G653" s="221" t="s">
        <v>1277</v>
      </c>
    </row>
    <row r="654" spans="1:7" x14ac:dyDescent="0.2">
      <c r="A654" s="185">
        <v>3502</v>
      </c>
      <c r="B654" s="184" t="s">
        <v>2088</v>
      </c>
      <c r="C654" s="185" t="s">
        <v>1290</v>
      </c>
      <c r="D654" s="221" t="s">
        <v>1280</v>
      </c>
      <c r="E654" s="221" t="s">
        <v>1275</v>
      </c>
      <c r="F654" s="221" t="s">
        <v>1276</v>
      </c>
      <c r="G654" s="221" t="s">
        <v>1277</v>
      </c>
    </row>
    <row r="655" spans="1:7" x14ac:dyDescent="0.2">
      <c r="A655" s="185">
        <v>3504</v>
      </c>
      <c r="B655" s="184" t="s">
        <v>2089</v>
      </c>
      <c r="C655" s="185" t="s">
        <v>1290</v>
      </c>
      <c r="D655" s="221" t="s">
        <v>1280</v>
      </c>
      <c r="E655" s="221" t="s">
        <v>1275</v>
      </c>
      <c r="F655" s="221" t="s">
        <v>1276</v>
      </c>
      <c r="G655" s="221" t="s">
        <v>1277</v>
      </c>
    </row>
    <row r="656" spans="1:7" x14ac:dyDescent="0.2">
      <c r="A656" s="185">
        <v>3506</v>
      </c>
      <c r="B656" s="184" t="s">
        <v>2090</v>
      </c>
      <c r="C656" s="185" t="s">
        <v>1290</v>
      </c>
      <c r="D656" s="221" t="s">
        <v>1278</v>
      </c>
      <c r="E656" s="221" t="s">
        <v>1275</v>
      </c>
      <c r="F656" s="221" t="s">
        <v>1277</v>
      </c>
      <c r="G656" s="221" t="s">
        <v>1276</v>
      </c>
    </row>
    <row r="657" spans="1:7" x14ac:dyDescent="0.2">
      <c r="A657" s="185">
        <v>3507</v>
      </c>
      <c r="B657" s="184" t="s">
        <v>2091</v>
      </c>
      <c r="C657" s="185" t="s">
        <v>1290</v>
      </c>
      <c r="D657" s="221" t="s">
        <v>1280</v>
      </c>
      <c r="E657" s="221" t="s">
        <v>1275</v>
      </c>
      <c r="F657" s="221" t="s">
        <v>1276</v>
      </c>
      <c r="G657" s="221" t="s">
        <v>1277</v>
      </c>
    </row>
    <row r="658" spans="1:7" x14ac:dyDescent="0.2">
      <c r="A658" s="185">
        <v>3508</v>
      </c>
      <c r="B658" s="184" t="s">
        <v>2092</v>
      </c>
      <c r="C658" s="185" t="s">
        <v>1290</v>
      </c>
      <c r="D658" s="221" t="s">
        <v>1278</v>
      </c>
      <c r="E658" s="221" t="s">
        <v>1275</v>
      </c>
      <c r="F658" s="221" t="s">
        <v>1277</v>
      </c>
      <c r="G658" s="221" t="s">
        <v>1276</v>
      </c>
    </row>
    <row r="659" spans="1:7" x14ac:dyDescent="0.2">
      <c r="A659" s="185">
        <v>3511</v>
      </c>
      <c r="B659" s="184" t="s">
        <v>2093</v>
      </c>
      <c r="C659" s="185" t="s">
        <v>1290</v>
      </c>
      <c r="D659" s="221" t="s">
        <v>1278</v>
      </c>
      <c r="E659" s="221" t="s">
        <v>1275</v>
      </c>
      <c r="F659" s="221" t="s">
        <v>1277</v>
      </c>
      <c r="G659" s="221" t="s">
        <v>1277</v>
      </c>
    </row>
    <row r="660" spans="1:7" x14ac:dyDescent="0.2">
      <c r="A660" s="185">
        <v>3512</v>
      </c>
      <c r="B660" s="184" t="s">
        <v>2094</v>
      </c>
      <c r="C660" s="185" t="s">
        <v>1290</v>
      </c>
      <c r="D660" s="221" t="s">
        <v>1278</v>
      </c>
      <c r="E660" s="221" t="s">
        <v>1275</v>
      </c>
      <c r="F660" s="221" t="s">
        <v>1277</v>
      </c>
      <c r="G660" s="221" t="s">
        <v>1277</v>
      </c>
    </row>
    <row r="661" spans="1:7" x14ac:dyDescent="0.2">
      <c r="A661" s="185">
        <v>3521</v>
      </c>
      <c r="B661" s="184" t="s">
        <v>2095</v>
      </c>
      <c r="C661" s="185" t="s">
        <v>1290</v>
      </c>
      <c r="D661" s="221" t="s">
        <v>1278</v>
      </c>
      <c r="E661" s="221" t="s">
        <v>1275</v>
      </c>
      <c r="F661" s="221" t="s">
        <v>1277</v>
      </c>
      <c r="G661" s="221" t="s">
        <v>1276</v>
      </c>
    </row>
    <row r="662" spans="1:7" x14ac:dyDescent="0.2">
      <c r="A662" s="185">
        <v>3522</v>
      </c>
      <c r="B662" s="184" t="s">
        <v>2096</v>
      </c>
      <c r="C662" s="185" t="s">
        <v>1290</v>
      </c>
      <c r="D662" s="221" t="s">
        <v>1278</v>
      </c>
      <c r="E662" s="221" t="s">
        <v>1275</v>
      </c>
      <c r="F662" s="221" t="s">
        <v>1277</v>
      </c>
      <c r="G662" s="221" t="s">
        <v>1276</v>
      </c>
    </row>
    <row r="663" spans="1:7" x14ac:dyDescent="0.2">
      <c r="A663" s="185">
        <v>3524</v>
      </c>
      <c r="B663" s="184" t="s">
        <v>2097</v>
      </c>
      <c r="C663" s="185" t="s">
        <v>1290</v>
      </c>
      <c r="D663" s="221" t="s">
        <v>1278</v>
      </c>
      <c r="E663" s="221" t="s">
        <v>1275</v>
      </c>
      <c r="F663" s="221" t="s">
        <v>1277</v>
      </c>
      <c r="G663" s="221" t="s">
        <v>1277</v>
      </c>
    </row>
    <row r="664" spans="1:7" x14ac:dyDescent="0.2">
      <c r="A664" s="185">
        <v>3525</v>
      </c>
      <c r="B664" s="184" t="s">
        <v>2098</v>
      </c>
      <c r="C664" s="185" t="s">
        <v>1290</v>
      </c>
      <c r="D664" s="221" t="s">
        <v>1278</v>
      </c>
      <c r="E664" s="221" t="s">
        <v>1275</v>
      </c>
      <c r="F664" s="221" t="s">
        <v>1277</v>
      </c>
      <c r="G664" s="221" t="s">
        <v>1276</v>
      </c>
    </row>
    <row r="665" spans="1:7" x14ac:dyDescent="0.2">
      <c r="A665" s="185">
        <v>3531</v>
      </c>
      <c r="B665" s="184" t="s">
        <v>2101</v>
      </c>
      <c r="C665" s="185" t="s">
        <v>1290</v>
      </c>
      <c r="D665" s="221" t="s">
        <v>1278</v>
      </c>
      <c r="E665" s="221" t="s">
        <v>1275</v>
      </c>
      <c r="F665" s="221" t="s">
        <v>1277</v>
      </c>
      <c r="G665" s="221" t="s">
        <v>1276</v>
      </c>
    </row>
    <row r="666" spans="1:7" x14ac:dyDescent="0.2">
      <c r="A666" s="185">
        <v>3532</v>
      </c>
      <c r="B666" s="184" t="s">
        <v>2102</v>
      </c>
      <c r="C666" s="185" t="s">
        <v>1290</v>
      </c>
      <c r="D666" s="221" t="s">
        <v>1278</v>
      </c>
      <c r="E666" s="221" t="s">
        <v>1275</v>
      </c>
      <c r="F666" s="221" t="s">
        <v>1277</v>
      </c>
      <c r="G666" s="221" t="s">
        <v>1277</v>
      </c>
    </row>
    <row r="667" spans="1:7" x14ac:dyDescent="0.2">
      <c r="A667" s="185">
        <v>3533</v>
      </c>
      <c r="B667" s="184" t="s">
        <v>2103</v>
      </c>
      <c r="C667" s="185" t="s">
        <v>1290</v>
      </c>
      <c r="D667" s="221" t="s">
        <v>1278</v>
      </c>
      <c r="E667" s="221" t="s">
        <v>1275</v>
      </c>
      <c r="F667" s="221" t="s">
        <v>1277</v>
      </c>
      <c r="G667" s="221" t="s">
        <v>1276</v>
      </c>
    </row>
    <row r="668" spans="1:7" x14ac:dyDescent="0.2">
      <c r="A668" s="185">
        <v>3541</v>
      </c>
      <c r="B668" s="184" t="s">
        <v>2104</v>
      </c>
      <c r="C668" s="185" t="s">
        <v>1290</v>
      </c>
      <c r="D668" s="221" t="s">
        <v>1278</v>
      </c>
      <c r="E668" s="221" t="s">
        <v>1275</v>
      </c>
      <c r="F668" s="221" t="s">
        <v>1277</v>
      </c>
      <c r="G668" s="221" t="s">
        <v>1277</v>
      </c>
    </row>
    <row r="669" spans="1:7" x14ac:dyDescent="0.2">
      <c r="A669" s="185">
        <v>3542</v>
      </c>
      <c r="B669" s="184" t="s">
        <v>2105</v>
      </c>
      <c r="C669" s="185" t="s">
        <v>1290</v>
      </c>
      <c r="D669" s="221" t="s">
        <v>1278</v>
      </c>
      <c r="E669" s="221" t="s">
        <v>1275</v>
      </c>
      <c r="F669" s="221" t="s">
        <v>1277</v>
      </c>
      <c r="G669" s="221" t="s">
        <v>1277</v>
      </c>
    </row>
    <row r="670" spans="1:7" x14ac:dyDescent="0.2">
      <c r="A670" s="185">
        <v>3543</v>
      </c>
      <c r="B670" s="184" t="s">
        <v>2106</v>
      </c>
      <c r="C670" s="185" t="s">
        <v>1290</v>
      </c>
      <c r="D670" s="221" t="s">
        <v>1278</v>
      </c>
      <c r="E670" s="221" t="s">
        <v>1275</v>
      </c>
      <c r="F670" s="221" t="s">
        <v>1277</v>
      </c>
      <c r="G670" s="221" t="s">
        <v>1276</v>
      </c>
    </row>
    <row r="671" spans="1:7" x14ac:dyDescent="0.2">
      <c r="A671" s="185">
        <v>3544</v>
      </c>
      <c r="B671" s="184" t="s">
        <v>2107</v>
      </c>
      <c r="C671" s="185" t="s">
        <v>1290</v>
      </c>
      <c r="D671" s="221" t="s">
        <v>1278</v>
      </c>
      <c r="E671" s="221" t="s">
        <v>1275</v>
      </c>
      <c r="F671" s="221" t="s">
        <v>1277</v>
      </c>
      <c r="G671" s="221" t="s">
        <v>1276</v>
      </c>
    </row>
    <row r="672" spans="1:7" x14ac:dyDescent="0.2">
      <c r="A672" s="185">
        <v>3550</v>
      </c>
      <c r="B672" s="184" t="s">
        <v>2108</v>
      </c>
      <c r="C672" s="185" t="s">
        <v>1290</v>
      </c>
      <c r="D672" s="221" t="s">
        <v>1278</v>
      </c>
      <c r="E672" s="221" t="s">
        <v>1275</v>
      </c>
      <c r="F672" s="221" t="s">
        <v>1277</v>
      </c>
      <c r="G672" s="221" t="s">
        <v>1277</v>
      </c>
    </row>
    <row r="673" spans="1:7" x14ac:dyDescent="0.2">
      <c r="A673" s="185">
        <v>3552</v>
      </c>
      <c r="B673" s="184" t="s">
        <v>2109</v>
      </c>
      <c r="C673" s="185" t="s">
        <v>1290</v>
      </c>
      <c r="D673" s="221" t="s">
        <v>1278</v>
      </c>
      <c r="E673" s="221" t="s">
        <v>1275</v>
      </c>
      <c r="F673" s="221" t="s">
        <v>1277</v>
      </c>
      <c r="G673" s="221" t="s">
        <v>1277</v>
      </c>
    </row>
    <row r="674" spans="1:7" x14ac:dyDescent="0.2">
      <c r="A674" s="185">
        <v>3553</v>
      </c>
      <c r="B674" s="184" t="s">
        <v>2110</v>
      </c>
      <c r="C674" s="185" t="s">
        <v>1290</v>
      </c>
      <c r="D674" s="221" t="s">
        <v>1278</v>
      </c>
      <c r="E674" s="221" t="s">
        <v>1275</v>
      </c>
      <c r="F674" s="221" t="s">
        <v>1277</v>
      </c>
      <c r="G674" s="221" t="s">
        <v>1277</v>
      </c>
    </row>
    <row r="675" spans="1:7" x14ac:dyDescent="0.2">
      <c r="A675" s="185">
        <v>3561</v>
      </c>
      <c r="B675" s="184" t="s">
        <v>2111</v>
      </c>
      <c r="C675" s="185" t="s">
        <v>1290</v>
      </c>
      <c r="D675" s="221" t="s">
        <v>1278</v>
      </c>
      <c r="E675" s="221" t="s">
        <v>1275</v>
      </c>
      <c r="F675" s="221" t="s">
        <v>1277</v>
      </c>
      <c r="G675" s="221" t="s">
        <v>1276</v>
      </c>
    </row>
    <row r="676" spans="1:7" x14ac:dyDescent="0.2">
      <c r="A676" s="185">
        <v>3562</v>
      </c>
      <c r="B676" s="184" t="s">
        <v>2112</v>
      </c>
      <c r="C676" s="185" t="s">
        <v>1290</v>
      </c>
      <c r="D676" s="221" t="s">
        <v>1278</v>
      </c>
      <c r="E676" s="221" t="s">
        <v>1275</v>
      </c>
      <c r="F676" s="221" t="s">
        <v>1277</v>
      </c>
      <c r="G676" s="221" t="s">
        <v>1276</v>
      </c>
    </row>
    <row r="677" spans="1:7" x14ac:dyDescent="0.2">
      <c r="A677" s="185">
        <v>3564</v>
      </c>
      <c r="B677" s="184" t="s">
        <v>2113</v>
      </c>
      <c r="C677" s="185" t="s">
        <v>1290</v>
      </c>
      <c r="D677" s="221" t="s">
        <v>1278</v>
      </c>
      <c r="E677" s="221" t="s">
        <v>1275</v>
      </c>
      <c r="F677" s="221" t="s">
        <v>1277</v>
      </c>
      <c r="G677" s="221" t="s">
        <v>1276</v>
      </c>
    </row>
    <row r="678" spans="1:7" x14ac:dyDescent="0.2">
      <c r="A678" s="185">
        <v>3571</v>
      </c>
      <c r="B678" s="184" t="s">
        <v>2114</v>
      </c>
      <c r="C678" s="185" t="s">
        <v>1290</v>
      </c>
      <c r="D678" s="221" t="s">
        <v>1278</v>
      </c>
      <c r="E678" s="221" t="s">
        <v>1275</v>
      </c>
      <c r="F678" s="221" t="s">
        <v>1277</v>
      </c>
      <c r="G678" s="221" t="s">
        <v>1277</v>
      </c>
    </row>
    <row r="679" spans="1:7" x14ac:dyDescent="0.2">
      <c r="A679" s="185">
        <v>3572</v>
      </c>
      <c r="B679" s="184" t="s">
        <v>2115</v>
      </c>
      <c r="C679" s="185" t="s">
        <v>1290</v>
      </c>
      <c r="D679" s="221" t="s">
        <v>1278</v>
      </c>
      <c r="E679" s="221" t="s">
        <v>1275</v>
      </c>
      <c r="F679" s="221" t="s">
        <v>1277</v>
      </c>
      <c r="G679" s="221" t="s">
        <v>1276</v>
      </c>
    </row>
    <row r="680" spans="1:7" x14ac:dyDescent="0.2">
      <c r="A680" s="185">
        <v>3573</v>
      </c>
      <c r="B680" s="184" t="s">
        <v>2116</v>
      </c>
      <c r="C680" s="185" t="s">
        <v>1290</v>
      </c>
      <c r="D680" s="221" t="s">
        <v>1278</v>
      </c>
      <c r="E680" s="221" t="s">
        <v>1275</v>
      </c>
      <c r="F680" s="221" t="s">
        <v>1277</v>
      </c>
      <c r="G680" s="221" t="s">
        <v>1276</v>
      </c>
    </row>
    <row r="681" spans="1:7" x14ac:dyDescent="0.2">
      <c r="A681" s="185">
        <v>3580</v>
      </c>
      <c r="B681" s="184" t="s">
        <v>2117</v>
      </c>
      <c r="C681" s="185" t="s">
        <v>1290</v>
      </c>
      <c r="D681" s="221" t="s">
        <v>1278</v>
      </c>
      <c r="E681" s="221" t="s">
        <v>1275</v>
      </c>
      <c r="F681" s="221" t="s">
        <v>1277</v>
      </c>
      <c r="G681" s="221" t="s">
        <v>1277</v>
      </c>
    </row>
    <row r="682" spans="1:7" x14ac:dyDescent="0.2">
      <c r="A682" s="185">
        <v>3591</v>
      </c>
      <c r="B682" s="184" t="s">
        <v>2118</v>
      </c>
      <c r="C682" s="185" t="s">
        <v>1290</v>
      </c>
      <c r="D682" s="221" t="s">
        <v>1278</v>
      </c>
      <c r="E682" s="221" t="s">
        <v>1275</v>
      </c>
      <c r="F682" s="221" t="s">
        <v>1277</v>
      </c>
      <c r="G682" s="221" t="s">
        <v>1276</v>
      </c>
    </row>
    <row r="683" spans="1:7" x14ac:dyDescent="0.2">
      <c r="A683" s="185">
        <v>3592</v>
      </c>
      <c r="B683" s="184" t="s">
        <v>2119</v>
      </c>
      <c r="C683" s="185" t="s">
        <v>1290</v>
      </c>
      <c r="D683" s="221" t="s">
        <v>1278</v>
      </c>
      <c r="E683" s="221" t="s">
        <v>1275</v>
      </c>
      <c r="F683" s="221" t="s">
        <v>1277</v>
      </c>
      <c r="G683" s="221" t="s">
        <v>1276</v>
      </c>
    </row>
    <row r="684" spans="1:7" x14ac:dyDescent="0.2">
      <c r="A684" s="185">
        <v>3593</v>
      </c>
      <c r="B684" s="184" t="s">
        <v>2120</v>
      </c>
      <c r="C684" s="185" t="s">
        <v>1290</v>
      </c>
      <c r="D684" s="221" t="s">
        <v>1278</v>
      </c>
      <c r="E684" s="221" t="s">
        <v>1275</v>
      </c>
      <c r="F684" s="221" t="s">
        <v>1277</v>
      </c>
      <c r="G684" s="221" t="s">
        <v>1277</v>
      </c>
    </row>
    <row r="685" spans="1:7" x14ac:dyDescent="0.2">
      <c r="A685" s="185">
        <v>3594</v>
      </c>
      <c r="B685" s="184" t="s">
        <v>2121</v>
      </c>
      <c r="C685" s="185" t="s">
        <v>1290</v>
      </c>
      <c r="D685" s="221" t="s">
        <v>1278</v>
      </c>
      <c r="E685" s="221" t="s">
        <v>1275</v>
      </c>
      <c r="F685" s="221" t="s">
        <v>1277</v>
      </c>
      <c r="G685" s="221" t="s">
        <v>1276</v>
      </c>
    </row>
    <row r="686" spans="1:7" x14ac:dyDescent="0.2">
      <c r="A686" s="185">
        <v>3595</v>
      </c>
      <c r="B686" s="184" t="s">
        <v>2122</v>
      </c>
      <c r="C686" s="185" t="s">
        <v>1290</v>
      </c>
      <c r="D686" s="221" t="s">
        <v>1278</v>
      </c>
      <c r="E686" s="221" t="s">
        <v>1275</v>
      </c>
      <c r="F686" s="221" t="s">
        <v>1277</v>
      </c>
      <c r="G686" s="221" t="s">
        <v>1276</v>
      </c>
    </row>
    <row r="687" spans="1:7" x14ac:dyDescent="0.2">
      <c r="A687" s="185">
        <v>3601</v>
      </c>
      <c r="B687" s="184" t="s">
        <v>2123</v>
      </c>
      <c r="C687" s="185" t="s">
        <v>1290</v>
      </c>
      <c r="D687" s="221" t="s">
        <v>1278</v>
      </c>
      <c r="E687" s="221" t="s">
        <v>1275</v>
      </c>
      <c r="F687" s="221" t="s">
        <v>1277</v>
      </c>
      <c r="G687" s="221" t="s">
        <v>1276</v>
      </c>
    </row>
    <row r="688" spans="1:7" x14ac:dyDescent="0.2">
      <c r="A688" s="185">
        <v>3602</v>
      </c>
      <c r="B688" s="184" t="s">
        <v>2124</v>
      </c>
      <c r="C688" s="185" t="s">
        <v>1290</v>
      </c>
      <c r="D688" s="221" t="s">
        <v>1278</v>
      </c>
      <c r="E688" s="221" t="s">
        <v>1275</v>
      </c>
      <c r="F688" s="221" t="s">
        <v>1277</v>
      </c>
      <c r="G688" s="221" t="s">
        <v>1276</v>
      </c>
    </row>
    <row r="689" spans="1:7" x14ac:dyDescent="0.2">
      <c r="A689" s="185">
        <v>3610</v>
      </c>
      <c r="B689" s="184" t="s">
        <v>2125</v>
      </c>
      <c r="C689" s="185" t="s">
        <v>1290</v>
      </c>
      <c r="D689" s="221" t="s">
        <v>1278</v>
      </c>
      <c r="E689" s="221" t="s">
        <v>1275</v>
      </c>
      <c r="F689" s="221" t="s">
        <v>1277</v>
      </c>
      <c r="G689" s="221" t="s">
        <v>1277</v>
      </c>
    </row>
    <row r="690" spans="1:7" x14ac:dyDescent="0.2">
      <c r="A690" s="185">
        <v>3611</v>
      </c>
      <c r="B690" s="184" t="s">
        <v>2126</v>
      </c>
      <c r="C690" s="185" t="s">
        <v>1290</v>
      </c>
      <c r="D690" s="221" t="s">
        <v>1278</v>
      </c>
      <c r="E690" s="221" t="s">
        <v>1275</v>
      </c>
      <c r="F690" s="221" t="s">
        <v>1277</v>
      </c>
      <c r="G690" s="221" t="s">
        <v>1277</v>
      </c>
    </row>
    <row r="691" spans="1:7" x14ac:dyDescent="0.2">
      <c r="A691" s="185">
        <v>3613</v>
      </c>
      <c r="B691" s="184" t="s">
        <v>543</v>
      </c>
      <c r="C691" s="185" t="s">
        <v>1290</v>
      </c>
      <c r="D691" s="221" t="s">
        <v>1278</v>
      </c>
      <c r="E691" s="221" t="s">
        <v>1275</v>
      </c>
      <c r="F691" s="221" t="s">
        <v>1277</v>
      </c>
      <c r="G691" s="221" t="s">
        <v>1276</v>
      </c>
    </row>
    <row r="692" spans="1:7" x14ac:dyDescent="0.2">
      <c r="A692" s="185">
        <v>3620</v>
      </c>
      <c r="B692" s="184" t="s">
        <v>544</v>
      </c>
      <c r="C692" s="185" t="s">
        <v>1290</v>
      </c>
      <c r="D692" s="221" t="s">
        <v>1278</v>
      </c>
      <c r="E692" s="221" t="s">
        <v>1275</v>
      </c>
      <c r="F692" s="221" t="s">
        <v>1277</v>
      </c>
      <c r="G692" s="221" t="s">
        <v>1277</v>
      </c>
    </row>
    <row r="693" spans="1:7" x14ac:dyDescent="0.2">
      <c r="A693" s="185">
        <v>3621</v>
      </c>
      <c r="B693" s="184" t="s">
        <v>545</v>
      </c>
      <c r="C693" s="185" t="s">
        <v>1290</v>
      </c>
      <c r="D693" s="221" t="s">
        <v>1278</v>
      </c>
      <c r="E693" s="221" t="s">
        <v>1275</v>
      </c>
      <c r="F693" s="221" t="s">
        <v>1277</v>
      </c>
      <c r="G693" s="221" t="s">
        <v>1276</v>
      </c>
    </row>
    <row r="694" spans="1:7" x14ac:dyDescent="0.2">
      <c r="A694" s="185">
        <v>3622</v>
      </c>
      <c r="B694" s="184" t="s">
        <v>546</v>
      </c>
      <c r="C694" s="185" t="s">
        <v>1290</v>
      </c>
      <c r="D694" s="221" t="s">
        <v>1278</v>
      </c>
      <c r="E694" s="221" t="s">
        <v>1275</v>
      </c>
      <c r="F694" s="221" t="s">
        <v>1277</v>
      </c>
      <c r="G694" s="221" t="s">
        <v>1277</v>
      </c>
    </row>
    <row r="695" spans="1:7" x14ac:dyDescent="0.2">
      <c r="A695" s="185">
        <v>3623</v>
      </c>
      <c r="B695" s="184" t="s">
        <v>547</v>
      </c>
      <c r="C695" s="185" t="s">
        <v>1290</v>
      </c>
      <c r="D695" s="221" t="s">
        <v>1278</v>
      </c>
      <c r="E695" s="221" t="s">
        <v>1275</v>
      </c>
      <c r="F695" s="221" t="s">
        <v>1277</v>
      </c>
      <c r="G695" s="221" t="s">
        <v>1276</v>
      </c>
    </row>
    <row r="696" spans="1:7" x14ac:dyDescent="0.2">
      <c r="A696" s="185">
        <v>3631</v>
      </c>
      <c r="B696" s="184" t="s">
        <v>548</v>
      </c>
      <c r="C696" s="185" t="s">
        <v>1290</v>
      </c>
      <c r="D696" s="221" t="s">
        <v>1278</v>
      </c>
      <c r="E696" s="221" t="s">
        <v>1275</v>
      </c>
      <c r="F696" s="221" t="s">
        <v>1277</v>
      </c>
      <c r="G696" s="221" t="s">
        <v>1277</v>
      </c>
    </row>
    <row r="697" spans="1:7" x14ac:dyDescent="0.2">
      <c r="A697" s="185">
        <v>3632</v>
      </c>
      <c r="B697" s="184" t="s">
        <v>549</v>
      </c>
      <c r="C697" s="185" t="s">
        <v>1290</v>
      </c>
      <c r="D697" s="221" t="s">
        <v>1278</v>
      </c>
      <c r="E697" s="221" t="s">
        <v>1275</v>
      </c>
      <c r="F697" s="221" t="s">
        <v>1277</v>
      </c>
      <c r="G697" s="221" t="s">
        <v>1277</v>
      </c>
    </row>
    <row r="698" spans="1:7" x14ac:dyDescent="0.2">
      <c r="A698" s="185">
        <v>3633</v>
      </c>
      <c r="B698" s="184" t="s">
        <v>550</v>
      </c>
      <c r="C698" s="185" t="s">
        <v>1290</v>
      </c>
      <c r="D698" s="221" t="s">
        <v>1278</v>
      </c>
      <c r="E698" s="221" t="s">
        <v>1275</v>
      </c>
      <c r="F698" s="221" t="s">
        <v>1277</v>
      </c>
      <c r="G698" s="221" t="s">
        <v>1276</v>
      </c>
    </row>
    <row r="699" spans="1:7" x14ac:dyDescent="0.2">
      <c r="A699" s="185">
        <v>3641</v>
      </c>
      <c r="B699" s="184" t="s">
        <v>551</v>
      </c>
      <c r="C699" s="185" t="s">
        <v>1290</v>
      </c>
      <c r="D699" s="221" t="s">
        <v>1278</v>
      </c>
      <c r="E699" s="221" t="s">
        <v>1275</v>
      </c>
      <c r="F699" s="221" t="s">
        <v>1277</v>
      </c>
      <c r="G699" s="221" t="s">
        <v>1276</v>
      </c>
    </row>
    <row r="700" spans="1:7" x14ac:dyDescent="0.2">
      <c r="A700" s="185">
        <v>3642</v>
      </c>
      <c r="B700" s="184" t="s">
        <v>552</v>
      </c>
      <c r="C700" s="185" t="s">
        <v>1290</v>
      </c>
      <c r="D700" s="221" t="s">
        <v>1278</v>
      </c>
      <c r="E700" s="221" t="s">
        <v>1275</v>
      </c>
      <c r="F700" s="221" t="s">
        <v>1277</v>
      </c>
      <c r="G700" s="221" t="s">
        <v>1276</v>
      </c>
    </row>
    <row r="701" spans="1:7" x14ac:dyDescent="0.2">
      <c r="A701" s="185">
        <v>3643</v>
      </c>
      <c r="B701" s="184" t="s">
        <v>553</v>
      </c>
      <c r="C701" s="185" t="s">
        <v>1290</v>
      </c>
      <c r="D701" s="221" t="s">
        <v>1278</v>
      </c>
      <c r="E701" s="221" t="s">
        <v>1275</v>
      </c>
      <c r="F701" s="221" t="s">
        <v>1277</v>
      </c>
      <c r="G701" s="221" t="s">
        <v>1277</v>
      </c>
    </row>
    <row r="702" spans="1:7" x14ac:dyDescent="0.2">
      <c r="A702" s="185">
        <v>3644</v>
      </c>
      <c r="B702" s="184" t="s">
        <v>554</v>
      </c>
      <c r="C702" s="185" t="s">
        <v>1290</v>
      </c>
      <c r="D702" s="221" t="s">
        <v>1278</v>
      </c>
      <c r="E702" s="221" t="s">
        <v>1275</v>
      </c>
      <c r="F702" s="221" t="s">
        <v>1277</v>
      </c>
      <c r="G702" s="221" t="s">
        <v>1276</v>
      </c>
    </row>
    <row r="703" spans="1:7" x14ac:dyDescent="0.2">
      <c r="A703" s="185">
        <v>3650</v>
      </c>
      <c r="B703" s="184" t="s">
        <v>555</v>
      </c>
      <c r="C703" s="185" t="s">
        <v>1290</v>
      </c>
      <c r="D703" s="221" t="s">
        <v>1278</v>
      </c>
      <c r="E703" s="221" t="s">
        <v>1275</v>
      </c>
      <c r="F703" s="221" t="s">
        <v>1277</v>
      </c>
      <c r="G703" s="221" t="s">
        <v>1277</v>
      </c>
    </row>
    <row r="704" spans="1:7" x14ac:dyDescent="0.2">
      <c r="A704" s="185">
        <v>3652</v>
      </c>
      <c r="B704" s="184" t="s">
        <v>556</v>
      </c>
      <c r="C704" s="185" t="s">
        <v>1290</v>
      </c>
      <c r="D704" s="221" t="s">
        <v>1278</v>
      </c>
      <c r="E704" s="221" t="s">
        <v>1275</v>
      </c>
      <c r="F704" s="221" t="s">
        <v>1277</v>
      </c>
      <c r="G704" s="221" t="s">
        <v>1276</v>
      </c>
    </row>
    <row r="705" spans="1:7" x14ac:dyDescent="0.2">
      <c r="A705" s="185">
        <v>3653</v>
      </c>
      <c r="B705" s="184" t="s">
        <v>557</v>
      </c>
      <c r="C705" s="185" t="s">
        <v>1290</v>
      </c>
      <c r="D705" s="221" t="s">
        <v>1278</v>
      </c>
      <c r="E705" s="221" t="s">
        <v>1275</v>
      </c>
      <c r="F705" s="221" t="s">
        <v>1277</v>
      </c>
      <c r="G705" s="221" t="s">
        <v>1277</v>
      </c>
    </row>
    <row r="706" spans="1:7" x14ac:dyDescent="0.2">
      <c r="A706" s="185">
        <v>3654</v>
      </c>
      <c r="B706" s="184" t="s">
        <v>558</v>
      </c>
      <c r="C706" s="185" t="s">
        <v>1290</v>
      </c>
      <c r="D706" s="221" t="s">
        <v>1278</v>
      </c>
      <c r="E706" s="221" t="s">
        <v>1275</v>
      </c>
      <c r="F706" s="221" t="s">
        <v>1277</v>
      </c>
      <c r="G706" s="221" t="s">
        <v>1277</v>
      </c>
    </row>
    <row r="707" spans="1:7" x14ac:dyDescent="0.2">
      <c r="A707" s="185">
        <v>3660</v>
      </c>
      <c r="B707" s="184" t="s">
        <v>559</v>
      </c>
      <c r="C707" s="185" t="s">
        <v>1290</v>
      </c>
      <c r="D707" s="221" t="s">
        <v>1278</v>
      </c>
      <c r="E707" s="221" t="s">
        <v>1275</v>
      </c>
      <c r="F707" s="221" t="s">
        <v>1277</v>
      </c>
      <c r="G707" s="221" t="s">
        <v>1276</v>
      </c>
    </row>
    <row r="708" spans="1:7" x14ac:dyDescent="0.2">
      <c r="A708" s="185">
        <v>3661</v>
      </c>
      <c r="B708" s="184" t="s">
        <v>560</v>
      </c>
      <c r="C708" s="185" t="s">
        <v>1290</v>
      </c>
      <c r="D708" s="221" t="s">
        <v>1278</v>
      </c>
      <c r="E708" s="221" t="s">
        <v>1275</v>
      </c>
      <c r="F708" s="221" t="s">
        <v>1277</v>
      </c>
      <c r="G708" s="221" t="s">
        <v>1277</v>
      </c>
    </row>
    <row r="709" spans="1:7" x14ac:dyDescent="0.2">
      <c r="A709" s="185">
        <v>3662</v>
      </c>
      <c r="B709" s="184" t="s">
        <v>561</v>
      </c>
      <c r="C709" s="185" t="s">
        <v>1290</v>
      </c>
      <c r="D709" s="221" t="s">
        <v>1278</v>
      </c>
      <c r="E709" s="221" t="s">
        <v>1275</v>
      </c>
      <c r="F709" s="221" t="s">
        <v>1277</v>
      </c>
      <c r="G709" s="221" t="s">
        <v>1276</v>
      </c>
    </row>
    <row r="710" spans="1:7" x14ac:dyDescent="0.2">
      <c r="A710" s="185">
        <v>3663</v>
      </c>
      <c r="B710" s="184" t="s">
        <v>562</v>
      </c>
      <c r="C710" s="185" t="s">
        <v>1290</v>
      </c>
      <c r="D710" s="221" t="s">
        <v>1278</v>
      </c>
      <c r="E710" s="221" t="s">
        <v>1275</v>
      </c>
      <c r="F710" s="221" t="s">
        <v>1277</v>
      </c>
      <c r="G710" s="221" t="s">
        <v>1276</v>
      </c>
    </row>
    <row r="711" spans="1:7" x14ac:dyDescent="0.2">
      <c r="A711" s="185">
        <v>3664</v>
      </c>
      <c r="B711" s="184" t="s">
        <v>563</v>
      </c>
      <c r="C711" s="185" t="s">
        <v>1290</v>
      </c>
      <c r="D711" s="221" t="s">
        <v>1278</v>
      </c>
      <c r="E711" s="221" t="s">
        <v>1275</v>
      </c>
      <c r="F711" s="221" t="s">
        <v>1277</v>
      </c>
      <c r="G711" s="221" t="s">
        <v>1277</v>
      </c>
    </row>
    <row r="712" spans="1:7" x14ac:dyDescent="0.2">
      <c r="A712" s="185">
        <v>3665</v>
      </c>
      <c r="B712" s="184" t="s">
        <v>564</v>
      </c>
      <c r="C712" s="185" t="s">
        <v>1290</v>
      </c>
      <c r="D712" s="221" t="s">
        <v>1278</v>
      </c>
      <c r="E712" s="221" t="s">
        <v>1275</v>
      </c>
      <c r="F712" s="221" t="s">
        <v>1277</v>
      </c>
      <c r="G712" s="221" t="s">
        <v>1276</v>
      </c>
    </row>
    <row r="713" spans="1:7" x14ac:dyDescent="0.2">
      <c r="A713" s="185">
        <v>3671</v>
      </c>
      <c r="B713" s="184" t="s">
        <v>565</v>
      </c>
      <c r="C713" s="185" t="s">
        <v>1290</v>
      </c>
      <c r="D713" s="221" t="s">
        <v>1278</v>
      </c>
      <c r="E713" s="221" t="s">
        <v>1275</v>
      </c>
      <c r="F713" s="221" t="s">
        <v>1277</v>
      </c>
      <c r="G713" s="221" t="s">
        <v>1277</v>
      </c>
    </row>
    <row r="714" spans="1:7" x14ac:dyDescent="0.2">
      <c r="A714" s="185">
        <v>3672</v>
      </c>
      <c r="B714" s="184" t="s">
        <v>566</v>
      </c>
      <c r="C714" s="185" t="s">
        <v>1290</v>
      </c>
      <c r="D714" s="221" t="s">
        <v>1278</v>
      </c>
      <c r="E714" s="221" t="s">
        <v>1275</v>
      </c>
      <c r="F714" s="221" t="s">
        <v>1277</v>
      </c>
      <c r="G714" s="221" t="s">
        <v>1277</v>
      </c>
    </row>
    <row r="715" spans="1:7" x14ac:dyDescent="0.2">
      <c r="A715" s="185">
        <v>3680</v>
      </c>
      <c r="B715" s="184" t="s">
        <v>567</v>
      </c>
      <c r="C715" s="185" t="s">
        <v>1290</v>
      </c>
      <c r="D715" s="221" t="s">
        <v>1278</v>
      </c>
      <c r="E715" s="221" t="s">
        <v>1275</v>
      </c>
      <c r="F715" s="221" t="s">
        <v>1277</v>
      </c>
      <c r="G715" s="221" t="s">
        <v>1277</v>
      </c>
    </row>
    <row r="716" spans="1:7" x14ac:dyDescent="0.2">
      <c r="A716" s="185">
        <v>3683</v>
      </c>
      <c r="B716" s="184" t="s">
        <v>568</v>
      </c>
      <c r="C716" s="185" t="s">
        <v>1290</v>
      </c>
      <c r="D716" s="221" t="s">
        <v>1278</v>
      </c>
      <c r="E716" s="221" t="s">
        <v>1275</v>
      </c>
      <c r="F716" s="221" t="s">
        <v>1277</v>
      </c>
      <c r="G716" s="221" t="s">
        <v>1277</v>
      </c>
    </row>
    <row r="717" spans="1:7" x14ac:dyDescent="0.2">
      <c r="A717" s="185">
        <v>3684</v>
      </c>
      <c r="B717" s="184" t="s">
        <v>569</v>
      </c>
      <c r="C717" s="185" t="s">
        <v>1290</v>
      </c>
      <c r="D717" s="221" t="s">
        <v>1278</v>
      </c>
      <c r="E717" s="221" t="s">
        <v>1275</v>
      </c>
      <c r="F717" s="221" t="s">
        <v>1277</v>
      </c>
      <c r="G717" s="221" t="s">
        <v>1276</v>
      </c>
    </row>
    <row r="718" spans="1:7" x14ac:dyDescent="0.2">
      <c r="A718" s="185">
        <v>3691</v>
      </c>
      <c r="B718" s="184" t="s">
        <v>570</v>
      </c>
      <c r="C718" s="185" t="s">
        <v>1290</v>
      </c>
      <c r="D718" s="221" t="s">
        <v>1278</v>
      </c>
      <c r="E718" s="221" t="s">
        <v>1275</v>
      </c>
      <c r="F718" s="221" t="s">
        <v>1277</v>
      </c>
      <c r="G718" s="221" t="s">
        <v>1276</v>
      </c>
    </row>
    <row r="719" spans="1:7" x14ac:dyDescent="0.2">
      <c r="A719" s="185">
        <v>3701</v>
      </c>
      <c r="B719" s="184" t="s">
        <v>571</v>
      </c>
      <c r="C719" s="185" t="s">
        <v>1290</v>
      </c>
      <c r="D719" s="221" t="s">
        <v>1278</v>
      </c>
      <c r="E719" s="221" t="s">
        <v>1275</v>
      </c>
      <c r="F719" s="221" t="s">
        <v>1277</v>
      </c>
      <c r="G719" s="221" t="s">
        <v>1277</v>
      </c>
    </row>
    <row r="720" spans="1:7" x14ac:dyDescent="0.2">
      <c r="A720" s="185">
        <v>3702</v>
      </c>
      <c r="B720" s="184" t="s">
        <v>572</v>
      </c>
      <c r="C720" s="185" t="s">
        <v>1290</v>
      </c>
      <c r="D720" s="221" t="s">
        <v>1278</v>
      </c>
      <c r="E720" s="221" t="s">
        <v>1275</v>
      </c>
      <c r="F720" s="221" t="s">
        <v>1277</v>
      </c>
      <c r="G720" s="221" t="s">
        <v>1276</v>
      </c>
    </row>
    <row r="721" spans="1:7" x14ac:dyDescent="0.2">
      <c r="A721" s="185">
        <v>3704</v>
      </c>
      <c r="B721" s="184" t="s">
        <v>573</v>
      </c>
      <c r="C721" s="185" t="s">
        <v>1290</v>
      </c>
      <c r="D721" s="221" t="s">
        <v>1278</v>
      </c>
      <c r="E721" s="221" t="s">
        <v>1275</v>
      </c>
      <c r="F721" s="221" t="s">
        <v>1277</v>
      </c>
      <c r="G721" s="221" t="s">
        <v>1276</v>
      </c>
    </row>
    <row r="722" spans="1:7" x14ac:dyDescent="0.2">
      <c r="A722" s="185">
        <v>3710</v>
      </c>
      <c r="B722" s="184" t="s">
        <v>574</v>
      </c>
      <c r="C722" s="185" t="s">
        <v>1290</v>
      </c>
      <c r="D722" s="221" t="s">
        <v>1278</v>
      </c>
      <c r="E722" s="221" t="s">
        <v>1275</v>
      </c>
      <c r="F722" s="221" t="s">
        <v>1277</v>
      </c>
      <c r="G722" s="221" t="s">
        <v>1277</v>
      </c>
    </row>
    <row r="723" spans="1:7" x14ac:dyDescent="0.2">
      <c r="A723" s="185">
        <v>3711</v>
      </c>
      <c r="B723" s="184" t="s">
        <v>575</v>
      </c>
      <c r="C723" s="185" t="s">
        <v>1290</v>
      </c>
      <c r="D723" s="221" t="s">
        <v>1278</v>
      </c>
      <c r="E723" s="221" t="s">
        <v>1275</v>
      </c>
      <c r="F723" s="221" t="s">
        <v>1277</v>
      </c>
      <c r="G723" s="221" t="s">
        <v>1276</v>
      </c>
    </row>
    <row r="724" spans="1:7" x14ac:dyDescent="0.2">
      <c r="A724" s="185">
        <v>3712</v>
      </c>
      <c r="B724" s="184" t="s">
        <v>576</v>
      </c>
      <c r="C724" s="185" t="s">
        <v>1290</v>
      </c>
      <c r="D724" s="221" t="s">
        <v>1278</v>
      </c>
      <c r="E724" s="221" t="s">
        <v>1275</v>
      </c>
      <c r="F724" s="221" t="s">
        <v>1277</v>
      </c>
      <c r="G724" s="221" t="s">
        <v>1277</v>
      </c>
    </row>
    <row r="725" spans="1:7" x14ac:dyDescent="0.2">
      <c r="A725" s="185">
        <v>3713</v>
      </c>
      <c r="B725" s="184" t="s">
        <v>577</v>
      </c>
      <c r="C725" s="185" t="s">
        <v>1290</v>
      </c>
      <c r="D725" s="221" t="s">
        <v>1278</v>
      </c>
      <c r="E725" s="221" t="s">
        <v>1275</v>
      </c>
      <c r="F725" s="221" t="s">
        <v>1277</v>
      </c>
      <c r="G725" s="221" t="s">
        <v>1276</v>
      </c>
    </row>
    <row r="726" spans="1:7" x14ac:dyDescent="0.2">
      <c r="A726" s="185">
        <v>3714</v>
      </c>
      <c r="B726" s="184" t="s">
        <v>578</v>
      </c>
      <c r="C726" s="185" t="s">
        <v>1290</v>
      </c>
      <c r="D726" s="221" t="s">
        <v>1278</v>
      </c>
      <c r="E726" s="221" t="s">
        <v>1275</v>
      </c>
      <c r="F726" s="221" t="s">
        <v>1277</v>
      </c>
      <c r="G726" s="221" t="s">
        <v>1276</v>
      </c>
    </row>
    <row r="727" spans="1:7" x14ac:dyDescent="0.2">
      <c r="A727" s="185">
        <v>3720</v>
      </c>
      <c r="B727" s="184" t="s">
        <v>579</v>
      </c>
      <c r="C727" s="185" t="s">
        <v>1290</v>
      </c>
      <c r="D727" s="221" t="s">
        <v>1278</v>
      </c>
      <c r="E727" s="221" t="s">
        <v>1275</v>
      </c>
      <c r="F727" s="221" t="s">
        <v>1277</v>
      </c>
      <c r="G727" s="221" t="s">
        <v>1276</v>
      </c>
    </row>
    <row r="728" spans="1:7" x14ac:dyDescent="0.2">
      <c r="A728" s="185">
        <v>3721</v>
      </c>
      <c r="B728" s="184" t="s">
        <v>580</v>
      </c>
      <c r="C728" s="185" t="s">
        <v>1290</v>
      </c>
      <c r="D728" s="221" t="s">
        <v>1278</v>
      </c>
      <c r="E728" s="221" t="s">
        <v>1275</v>
      </c>
      <c r="F728" s="221" t="s">
        <v>1277</v>
      </c>
      <c r="G728" s="221" t="s">
        <v>1276</v>
      </c>
    </row>
    <row r="729" spans="1:7" x14ac:dyDescent="0.2">
      <c r="A729" s="185">
        <v>3722</v>
      </c>
      <c r="B729" s="184" t="s">
        <v>581</v>
      </c>
      <c r="C729" s="185" t="s">
        <v>1290</v>
      </c>
      <c r="D729" s="221" t="s">
        <v>1278</v>
      </c>
      <c r="E729" s="221" t="s">
        <v>1275</v>
      </c>
      <c r="F729" s="221" t="s">
        <v>1277</v>
      </c>
      <c r="G729" s="221" t="s">
        <v>1276</v>
      </c>
    </row>
    <row r="730" spans="1:7" x14ac:dyDescent="0.2">
      <c r="A730" s="185">
        <v>3730</v>
      </c>
      <c r="B730" s="184" t="s">
        <v>582</v>
      </c>
      <c r="C730" s="185" t="s">
        <v>1290</v>
      </c>
      <c r="D730" s="221" t="s">
        <v>1278</v>
      </c>
      <c r="E730" s="221" t="s">
        <v>1275</v>
      </c>
      <c r="F730" s="221" t="s">
        <v>1277</v>
      </c>
      <c r="G730" s="221" t="s">
        <v>1277</v>
      </c>
    </row>
    <row r="731" spans="1:7" x14ac:dyDescent="0.2">
      <c r="A731" s="185">
        <v>3741</v>
      </c>
      <c r="B731" s="184" t="s">
        <v>583</v>
      </c>
      <c r="C731" s="185" t="s">
        <v>1290</v>
      </c>
      <c r="D731" s="221" t="s">
        <v>1278</v>
      </c>
      <c r="E731" s="221" t="s">
        <v>1275</v>
      </c>
      <c r="F731" s="221" t="s">
        <v>1277</v>
      </c>
      <c r="G731" s="221" t="s">
        <v>1277</v>
      </c>
    </row>
    <row r="732" spans="1:7" x14ac:dyDescent="0.2">
      <c r="A732" s="185">
        <v>3742</v>
      </c>
      <c r="B732" s="184" t="s">
        <v>584</v>
      </c>
      <c r="C732" s="185" t="s">
        <v>1290</v>
      </c>
      <c r="D732" s="221" t="s">
        <v>1278</v>
      </c>
      <c r="E732" s="221" t="s">
        <v>1275</v>
      </c>
      <c r="F732" s="221" t="s">
        <v>1277</v>
      </c>
      <c r="G732" s="221" t="s">
        <v>1276</v>
      </c>
    </row>
    <row r="733" spans="1:7" x14ac:dyDescent="0.2">
      <c r="A733" s="185">
        <v>3743</v>
      </c>
      <c r="B733" s="184" t="s">
        <v>585</v>
      </c>
      <c r="C733" s="185" t="s">
        <v>1290</v>
      </c>
      <c r="D733" s="221" t="s">
        <v>1278</v>
      </c>
      <c r="E733" s="221" t="s">
        <v>1275</v>
      </c>
      <c r="F733" s="221" t="s">
        <v>1277</v>
      </c>
      <c r="G733" s="221" t="s">
        <v>1276</v>
      </c>
    </row>
    <row r="734" spans="1:7" x14ac:dyDescent="0.2">
      <c r="A734" s="185">
        <v>3744</v>
      </c>
      <c r="B734" s="184" t="s">
        <v>586</v>
      </c>
      <c r="C734" s="185" t="s">
        <v>1290</v>
      </c>
      <c r="D734" s="221" t="s">
        <v>1278</v>
      </c>
      <c r="E734" s="221" t="s">
        <v>1275</v>
      </c>
      <c r="F734" s="221" t="s">
        <v>1277</v>
      </c>
      <c r="G734" s="221" t="s">
        <v>1276</v>
      </c>
    </row>
    <row r="735" spans="1:7" x14ac:dyDescent="0.2">
      <c r="A735" s="185">
        <v>3751</v>
      </c>
      <c r="B735" s="184" t="s">
        <v>587</v>
      </c>
      <c r="C735" s="185" t="s">
        <v>1290</v>
      </c>
      <c r="D735" s="221" t="s">
        <v>1278</v>
      </c>
      <c r="E735" s="221" t="s">
        <v>1275</v>
      </c>
      <c r="F735" s="221" t="s">
        <v>1277</v>
      </c>
      <c r="G735" s="221" t="s">
        <v>1277</v>
      </c>
    </row>
    <row r="736" spans="1:7" x14ac:dyDescent="0.2">
      <c r="A736" s="185">
        <v>3752</v>
      </c>
      <c r="B736" s="184" t="s">
        <v>588</v>
      </c>
      <c r="C736" s="185" t="s">
        <v>1290</v>
      </c>
      <c r="D736" s="221" t="s">
        <v>1278</v>
      </c>
      <c r="E736" s="221" t="s">
        <v>1275</v>
      </c>
      <c r="F736" s="221" t="s">
        <v>1277</v>
      </c>
      <c r="G736" s="221" t="s">
        <v>1276</v>
      </c>
    </row>
    <row r="737" spans="1:7" x14ac:dyDescent="0.2">
      <c r="A737" s="185">
        <v>3753</v>
      </c>
      <c r="B737" s="184" t="s">
        <v>589</v>
      </c>
      <c r="C737" s="185" t="s">
        <v>1290</v>
      </c>
      <c r="D737" s="221" t="s">
        <v>1278</v>
      </c>
      <c r="E737" s="221" t="s">
        <v>1275</v>
      </c>
      <c r="F737" s="221" t="s">
        <v>1277</v>
      </c>
      <c r="G737" s="221" t="s">
        <v>1276</v>
      </c>
    </row>
    <row r="738" spans="1:7" x14ac:dyDescent="0.2">
      <c r="A738" s="185">
        <v>3754</v>
      </c>
      <c r="B738" s="184" t="s">
        <v>590</v>
      </c>
      <c r="C738" s="185" t="s">
        <v>1290</v>
      </c>
      <c r="D738" s="221" t="s">
        <v>1278</v>
      </c>
      <c r="E738" s="221" t="s">
        <v>1275</v>
      </c>
      <c r="F738" s="221" t="s">
        <v>1277</v>
      </c>
      <c r="G738" s="221" t="s">
        <v>1276</v>
      </c>
    </row>
    <row r="739" spans="1:7" x14ac:dyDescent="0.2">
      <c r="A739" s="185">
        <v>3761</v>
      </c>
      <c r="B739" s="184" t="s">
        <v>591</v>
      </c>
      <c r="C739" s="185" t="s">
        <v>1290</v>
      </c>
      <c r="D739" s="221" t="s">
        <v>1278</v>
      </c>
      <c r="E739" s="221" t="s">
        <v>1275</v>
      </c>
      <c r="F739" s="221" t="s">
        <v>1277</v>
      </c>
      <c r="G739" s="221" t="s">
        <v>1276</v>
      </c>
    </row>
    <row r="740" spans="1:7" x14ac:dyDescent="0.2">
      <c r="A740" s="185">
        <v>3762</v>
      </c>
      <c r="B740" s="184" t="s">
        <v>592</v>
      </c>
      <c r="C740" s="185" t="s">
        <v>1290</v>
      </c>
      <c r="D740" s="221" t="s">
        <v>1278</v>
      </c>
      <c r="E740" s="221" t="s">
        <v>1275</v>
      </c>
      <c r="F740" s="221" t="s">
        <v>1277</v>
      </c>
      <c r="G740" s="221" t="s">
        <v>1276</v>
      </c>
    </row>
    <row r="741" spans="1:7" x14ac:dyDescent="0.2">
      <c r="A741" s="185">
        <v>3763</v>
      </c>
      <c r="B741" s="184" t="s">
        <v>593</v>
      </c>
      <c r="C741" s="185" t="s">
        <v>1290</v>
      </c>
      <c r="D741" s="221" t="s">
        <v>1278</v>
      </c>
      <c r="E741" s="221" t="s">
        <v>1275</v>
      </c>
      <c r="F741" s="221" t="s">
        <v>1277</v>
      </c>
      <c r="G741" s="221" t="s">
        <v>1277</v>
      </c>
    </row>
    <row r="742" spans="1:7" x14ac:dyDescent="0.2">
      <c r="A742" s="185">
        <v>3800</v>
      </c>
      <c r="B742" s="184" t="s">
        <v>594</v>
      </c>
      <c r="C742" s="185" t="s">
        <v>1290</v>
      </c>
      <c r="D742" s="221" t="s">
        <v>1278</v>
      </c>
      <c r="E742" s="221" t="s">
        <v>1275</v>
      </c>
      <c r="F742" s="221" t="s">
        <v>1277</v>
      </c>
      <c r="G742" s="221" t="s">
        <v>1276</v>
      </c>
    </row>
    <row r="743" spans="1:7" x14ac:dyDescent="0.2">
      <c r="A743" s="185">
        <v>3804</v>
      </c>
      <c r="B743" s="184" t="s">
        <v>595</v>
      </c>
      <c r="C743" s="185" t="s">
        <v>1290</v>
      </c>
      <c r="D743" s="221" t="s">
        <v>1278</v>
      </c>
      <c r="E743" s="221" t="s">
        <v>1275</v>
      </c>
      <c r="F743" s="221" t="s">
        <v>1277</v>
      </c>
      <c r="G743" s="221" t="s">
        <v>1277</v>
      </c>
    </row>
    <row r="744" spans="1:7" x14ac:dyDescent="0.2">
      <c r="A744" s="185">
        <v>3811</v>
      </c>
      <c r="B744" s="184" t="s">
        <v>596</v>
      </c>
      <c r="C744" s="185" t="s">
        <v>1290</v>
      </c>
      <c r="D744" s="221" t="s">
        <v>1278</v>
      </c>
      <c r="E744" s="221" t="s">
        <v>1275</v>
      </c>
      <c r="F744" s="221" t="s">
        <v>1277</v>
      </c>
      <c r="G744" s="221" t="s">
        <v>1276</v>
      </c>
    </row>
    <row r="745" spans="1:7" x14ac:dyDescent="0.2">
      <c r="A745" s="185">
        <v>3812</v>
      </c>
      <c r="B745" s="184" t="s">
        <v>597</v>
      </c>
      <c r="C745" s="185" t="s">
        <v>1290</v>
      </c>
      <c r="D745" s="221" t="s">
        <v>1278</v>
      </c>
      <c r="E745" s="221" t="s">
        <v>1275</v>
      </c>
      <c r="F745" s="221" t="s">
        <v>1277</v>
      </c>
      <c r="G745" s="221" t="s">
        <v>1277</v>
      </c>
    </row>
    <row r="746" spans="1:7" x14ac:dyDescent="0.2">
      <c r="A746" s="185">
        <v>3813</v>
      </c>
      <c r="B746" s="184" t="s">
        <v>598</v>
      </c>
      <c r="C746" s="185" t="s">
        <v>1290</v>
      </c>
      <c r="D746" s="221" t="s">
        <v>1278</v>
      </c>
      <c r="E746" s="221" t="s">
        <v>1275</v>
      </c>
      <c r="F746" s="221" t="s">
        <v>1277</v>
      </c>
      <c r="G746" s="221" t="s">
        <v>1276</v>
      </c>
    </row>
    <row r="747" spans="1:7" x14ac:dyDescent="0.2">
      <c r="A747" s="185">
        <v>3814</v>
      </c>
      <c r="B747" s="184" t="s">
        <v>599</v>
      </c>
      <c r="C747" s="185" t="s">
        <v>1290</v>
      </c>
      <c r="D747" s="221" t="s">
        <v>1278</v>
      </c>
      <c r="E747" s="221" t="s">
        <v>1275</v>
      </c>
      <c r="F747" s="221" t="s">
        <v>1277</v>
      </c>
      <c r="G747" s="221" t="s">
        <v>1276</v>
      </c>
    </row>
    <row r="748" spans="1:7" x14ac:dyDescent="0.2">
      <c r="A748" s="185">
        <v>3820</v>
      </c>
      <c r="B748" s="184" t="s">
        <v>600</v>
      </c>
      <c r="C748" s="185" t="s">
        <v>1290</v>
      </c>
      <c r="D748" s="221" t="s">
        <v>1278</v>
      </c>
      <c r="E748" s="221" t="s">
        <v>1275</v>
      </c>
      <c r="F748" s="221" t="s">
        <v>1277</v>
      </c>
      <c r="G748" s="221" t="s">
        <v>1277</v>
      </c>
    </row>
    <row r="749" spans="1:7" x14ac:dyDescent="0.2">
      <c r="A749" s="185">
        <v>3822</v>
      </c>
      <c r="B749" s="184" t="s">
        <v>601</v>
      </c>
      <c r="C749" s="185" t="s">
        <v>1290</v>
      </c>
      <c r="D749" s="221" t="s">
        <v>1278</v>
      </c>
      <c r="E749" s="221" t="s">
        <v>1275</v>
      </c>
      <c r="F749" s="221" t="s">
        <v>1277</v>
      </c>
      <c r="G749" s="221" t="s">
        <v>1276</v>
      </c>
    </row>
    <row r="750" spans="1:7" x14ac:dyDescent="0.2">
      <c r="A750" s="185">
        <v>3823</v>
      </c>
      <c r="B750" s="184" t="s">
        <v>602</v>
      </c>
      <c r="C750" s="185" t="s">
        <v>1290</v>
      </c>
      <c r="D750" s="221" t="s">
        <v>1278</v>
      </c>
      <c r="E750" s="221" t="s">
        <v>1275</v>
      </c>
      <c r="F750" s="221" t="s">
        <v>1277</v>
      </c>
      <c r="G750" s="221" t="s">
        <v>1276</v>
      </c>
    </row>
    <row r="751" spans="1:7" x14ac:dyDescent="0.2">
      <c r="A751" s="185">
        <v>3824</v>
      </c>
      <c r="B751" s="184" t="s">
        <v>603</v>
      </c>
      <c r="C751" s="185" t="s">
        <v>1290</v>
      </c>
      <c r="D751" s="221" t="s">
        <v>1278</v>
      </c>
      <c r="E751" s="221" t="s">
        <v>1275</v>
      </c>
      <c r="F751" s="221" t="s">
        <v>1277</v>
      </c>
      <c r="G751" s="221" t="s">
        <v>1276</v>
      </c>
    </row>
    <row r="752" spans="1:7" x14ac:dyDescent="0.2">
      <c r="A752" s="185">
        <v>3830</v>
      </c>
      <c r="B752" s="184" t="s">
        <v>604</v>
      </c>
      <c r="C752" s="185" t="s">
        <v>1290</v>
      </c>
      <c r="D752" s="221" t="s">
        <v>1278</v>
      </c>
      <c r="E752" s="221" t="s">
        <v>1275</v>
      </c>
      <c r="F752" s="221" t="s">
        <v>1277</v>
      </c>
      <c r="G752" s="221" t="s">
        <v>1277</v>
      </c>
    </row>
    <row r="753" spans="1:7" x14ac:dyDescent="0.2">
      <c r="A753" s="185">
        <v>3834</v>
      </c>
      <c r="B753" s="184" t="s">
        <v>605</v>
      </c>
      <c r="C753" s="185" t="s">
        <v>1290</v>
      </c>
      <c r="D753" s="221" t="s">
        <v>1278</v>
      </c>
      <c r="E753" s="221" t="s">
        <v>1275</v>
      </c>
      <c r="F753" s="221" t="s">
        <v>1277</v>
      </c>
      <c r="G753" s="221" t="s">
        <v>1276</v>
      </c>
    </row>
    <row r="754" spans="1:7" x14ac:dyDescent="0.2">
      <c r="A754" s="185">
        <v>3841</v>
      </c>
      <c r="B754" s="184" t="s">
        <v>606</v>
      </c>
      <c r="C754" s="185" t="s">
        <v>1290</v>
      </c>
      <c r="D754" s="221" t="s">
        <v>1278</v>
      </c>
      <c r="E754" s="221" t="s">
        <v>1275</v>
      </c>
      <c r="F754" s="221" t="s">
        <v>1277</v>
      </c>
      <c r="G754" s="221" t="s">
        <v>1276</v>
      </c>
    </row>
    <row r="755" spans="1:7" x14ac:dyDescent="0.2">
      <c r="A755" s="185">
        <v>3842</v>
      </c>
      <c r="B755" s="184" t="s">
        <v>607</v>
      </c>
      <c r="C755" s="185" t="s">
        <v>1290</v>
      </c>
      <c r="D755" s="221" t="s">
        <v>1278</v>
      </c>
      <c r="E755" s="221" t="s">
        <v>1275</v>
      </c>
      <c r="F755" s="221" t="s">
        <v>1277</v>
      </c>
      <c r="G755" s="221" t="s">
        <v>1276</v>
      </c>
    </row>
    <row r="756" spans="1:7" x14ac:dyDescent="0.2">
      <c r="A756" s="185">
        <v>3843</v>
      </c>
      <c r="B756" s="184" t="s">
        <v>608</v>
      </c>
      <c r="C756" s="185" t="s">
        <v>1290</v>
      </c>
      <c r="D756" s="221" t="s">
        <v>1278</v>
      </c>
      <c r="E756" s="221" t="s">
        <v>1275</v>
      </c>
      <c r="F756" s="221" t="s">
        <v>1277</v>
      </c>
      <c r="G756" s="221" t="s">
        <v>1277</v>
      </c>
    </row>
    <row r="757" spans="1:7" x14ac:dyDescent="0.2">
      <c r="A757" s="185">
        <v>3844</v>
      </c>
      <c r="B757" s="184" t="s">
        <v>609</v>
      </c>
      <c r="C757" s="185" t="s">
        <v>1290</v>
      </c>
      <c r="D757" s="221" t="s">
        <v>1278</v>
      </c>
      <c r="E757" s="221" t="s">
        <v>1275</v>
      </c>
      <c r="F757" s="221" t="s">
        <v>1277</v>
      </c>
      <c r="G757" s="221" t="s">
        <v>1276</v>
      </c>
    </row>
    <row r="758" spans="1:7" x14ac:dyDescent="0.2">
      <c r="A758" s="185">
        <v>3851</v>
      </c>
      <c r="B758" s="184" t="s">
        <v>614</v>
      </c>
      <c r="C758" s="185" t="s">
        <v>1290</v>
      </c>
      <c r="D758" s="221" t="s">
        <v>1278</v>
      </c>
      <c r="E758" s="221" t="s">
        <v>1275</v>
      </c>
      <c r="F758" s="221" t="s">
        <v>1277</v>
      </c>
      <c r="G758" s="221" t="s">
        <v>1276</v>
      </c>
    </row>
    <row r="759" spans="1:7" x14ac:dyDescent="0.2">
      <c r="A759" s="185">
        <v>3852</v>
      </c>
      <c r="B759" s="184" t="s">
        <v>615</v>
      </c>
      <c r="C759" s="185" t="s">
        <v>1290</v>
      </c>
      <c r="D759" s="221" t="s">
        <v>1278</v>
      </c>
      <c r="E759" s="221" t="s">
        <v>1275</v>
      </c>
      <c r="F759" s="221" t="s">
        <v>1277</v>
      </c>
      <c r="G759" s="221" t="s">
        <v>1277</v>
      </c>
    </row>
    <row r="760" spans="1:7" x14ac:dyDescent="0.2">
      <c r="A760" s="185">
        <v>3860</v>
      </c>
      <c r="B760" s="184" t="s">
        <v>616</v>
      </c>
      <c r="C760" s="185" t="s">
        <v>1290</v>
      </c>
      <c r="D760" s="221" t="s">
        <v>1278</v>
      </c>
      <c r="E760" s="221" t="s">
        <v>1275</v>
      </c>
      <c r="F760" s="221" t="s">
        <v>1277</v>
      </c>
      <c r="G760" s="221" t="s">
        <v>1277</v>
      </c>
    </row>
    <row r="761" spans="1:7" x14ac:dyDescent="0.2">
      <c r="A761" s="185">
        <v>3861</v>
      </c>
      <c r="B761" s="184" t="s">
        <v>617</v>
      </c>
      <c r="C761" s="185" t="s">
        <v>1290</v>
      </c>
      <c r="D761" s="221" t="s">
        <v>1278</v>
      </c>
      <c r="E761" s="221" t="s">
        <v>1275</v>
      </c>
      <c r="F761" s="221" t="s">
        <v>1277</v>
      </c>
      <c r="G761" s="221" t="s">
        <v>1276</v>
      </c>
    </row>
    <row r="762" spans="1:7" x14ac:dyDescent="0.2">
      <c r="A762" s="185">
        <v>3862</v>
      </c>
      <c r="B762" s="184" t="s">
        <v>618</v>
      </c>
      <c r="C762" s="185" t="s">
        <v>1290</v>
      </c>
      <c r="D762" s="221" t="s">
        <v>1278</v>
      </c>
      <c r="E762" s="221" t="s">
        <v>1275</v>
      </c>
      <c r="F762" s="221" t="s">
        <v>1277</v>
      </c>
      <c r="G762" s="221" t="s">
        <v>1276</v>
      </c>
    </row>
    <row r="763" spans="1:7" x14ac:dyDescent="0.2">
      <c r="A763" s="185">
        <v>3863</v>
      </c>
      <c r="B763" s="184" t="s">
        <v>619</v>
      </c>
      <c r="C763" s="185" t="s">
        <v>1290</v>
      </c>
      <c r="D763" s="221" t="s">
        <v>1278</v>
      </c>
      <c r="E763" s="221" t="s">
        <v>1275</v>
      </c>
      <c r="F763" s="221" t="s">
        <v>1277</v>
      </c>
      <c r="G763" s="221" t="s">
        <v>1276</v>
      </c>
    </row>
    <row r="764" spans="1:7" x14ac:dyDescent="0.2">
      <c r="A764" s="185">
        <v>3871</v>
      </c>
      <c r="B764" s="184" t="s">
        <v>620</v>
      </c>
      <c r="C764" s="185" t="s">
        <v>1290</v>
      </c>
      <c r="D764" s="221" t="s">
        <v>1278</v>
      </c>
      <c r="E764" s="221" t="s">
        <v>1275</v>
      </c>
      <c r="F764" s="221" t="s">
        <v>1277</v>
      </c>
      <c r="G764" s="221" t="s">
        <v>1277</v>
      </c>
    </row>
    <row r="765" spans="1:7" x14ac:dyDescent="0.2">
      <c r="A765" s="185">
        <v>3872</v>
      </c>
      <c r="B765" s="184" t="s">
        <v>621</v>
      </c>
      <c r="C765" s="185" t="s">
        <v>1290</v>
      </c>
      <c r="D765" s="221" t="s">
        <v>1278</v>
      </c>
      <c r="E765" s="221" t="s">
        <v>1275</v>
      </c>
      <c r="F765" s="221" t="s">
        <v>1277</v>
      </c>
      <c r="G765" s="221" t="s">
        <v>1276</v>
      </c>
    </row>
    <row r="766" spans="1:7" x14ac:dyDescent="0.2">
      <c r="A766" s="185">
        <v>3873</v>
      </c>
      <c r="B766" s="184" t="s">
        <v>622</v>
      </c>
      <c r="C766" s="185" t="s">
        <v>1290</v>
      </c>
      <c r="D766" s="221" t="s">
        <v>1278</v>
      </c>
      <c r="E766" s="221" t="s">
        <v>1275</v>
      </c>
      <c r="F766" s="221" t="s">
        <v>1277</v>
      </c>
      <c r="G766" s="221" t="s">
        <v>1276</v>
      </c>
    </row>
    <row r="767" spans="1:7" x14ac:dyDescent="0.2">
      <c r="A767" s="185">
        <v>3874</v>
      </c>
      <c r="B767" s="184" t="s">
        <v>623</v>
      </c>
      <c r="C767" s="185" t="s">
        <v>1290</v>
      </c>
      <c r="D767" s="221" t="s">
        <v>1278</v>
      </c>
      <c r="E767" s="221" t="s">
        <v>1275</v>
      </c>
      <c r="F767" s="221" t="s">
        <v>1277</v>
      </c>
      <c r="G767" s="221" t="s">
        <v>1277</v>
      </c>
    </row>
    <row r="768" spans="1:7" x14ac:dyDescent="0.2">
      <c r="A768" s="185">
        <v>3900</v>
      </c>
      <c r="B768" s="184" t="s">
        <v>624</v>
      </c>
      <c r="C768" s="185" t="s">
        <v>1290</v>
      </c>
      <c r="D768" s="221" t="s">
        <v>1278</v>
      </c>
      <c r="E768" s="221" t="s">
        <v>1275</v>
      </c>
      <c r="F768" s="221" t="s">
        <v>1277</v>
      </c>
      <c r="G768" s="221" t="s">
        <v>1277</v>
      </c>
    </row>
    <row r="769" spans="1:7" x14ac:dyDescent="0.2">
      <c r="A769" s="185">
        <v>3902</v>
      </c>
      <c r="B769" s="184" t="s">
        <v>625</v>
      </c>
      <c r="C769" s="185" t="s">
        <v>1290</v>
      </c>
      <c r="D769" s="221" t="s">
        <v>1278</v>
      </c>
      <c r="E769" s="221" t="s">
        <v>1275</v>
      </c>
      <c r="F769" s="221" t="s">
        <v>1277</v>
      </c>
      <c r="G769" s="221" t="s">
        <v>1277</v>
      </c>
    </row>
    <row r="770" spans="1:7" x14ac:dyDescent="0.2">
      <c r="A770" s="185">
        <v>3903</v>
      </c>
      <c r="B770" s="184" t="s">
        <v>626</v>
      </c>
      <c r="C770" s="185" t="s">
        <v>1290</v>
      </c>
      <c r="D770" s="221" t="s">
        <v>1278</v>
      </c>
      <c r="E770" s="221" t="s">
        <v>1275</v>
      </c>
      <c r="F770" s="221" t="s">
        <v>1277</v>
      </c>
      <c r="G770" s="221" t="s">
        <v>1277</v>
      </c>
    </row>
    <row r="771" spans="1:7" x14ac:dyDescent="0.2">
      <c r="A771" s="185">
        <v>3910</v>
      </c>
      <c r="B771" s="184" t="s">
        <v>1264</v>
      </c>
      <c r="C771" s="185" t="s">
        <v>1290</v>
      </c>
      <c r="D771" s="221" t="s">
        <v>1278</v>
      </c>
      <c r="E771" s="221" t="s">
        <v>1275</v>
      </c>
      <c r="F771" s="221" t="s">
        <v>1277</v>
      </c>
      <c r="G771" s="221" t="s">
        <v>1277</v>
      </c>
    </row>
    <row r="772" spans="1:7" x14ac:dyDescent="0.2">
      <c r="A772" s="185">
        <v>3911</v>
      </c>
      <c r="B772" s="184" t="s">
        <v>627</v>
      </c>
      <c r="C772" s="185" t="s">
        <v>1290</v>
      </c>
      <c r="D772" s="221" t="s">
        <v>1278</v>
      </c>
      <c r="E772" s="221" t="s">
        <v>1275</v>
      </c>
      <c r="F772" s="221" t="s">
        <v>1277</v>
      </c>
      <c r="G772" s="221" t="s">
        <v>1277</v>
      </c>
    </row>
    <row r="773" spans="1:7" x14ac:dyDescent="0.2">
      <c r="A773" s="185">
        <v>3912</v>
      </c>
      <c r="B773" s="184" t="s">
        <v>628</v>
      </c>
      <c r="C773" s="185" t="s">
        <v>1290</v>
      </c>
      <c r="D773" s="221" t="s">
        <v>1278</v>
      </c>
      <c r="E773" s="221" t="s">
        <v>1275</v>
      </c>
      <c r="F773" s="221" t="s">
        <v>1277</v>
      </c>
      <c r="G773" s="221" t="s">
        <v>1276</v>
      </c>
    </row>
    <row r="774" spans="1:7" x14ac:dyDescent="0.2">
      <c r="A774" s="185">
        <v>3913</v>
      </c>
      <c r="B774" s="184" t="s">
        <v>629</v>
      </c>
      <c r="C774" s="185" t="s">
        <v>1290</v>
      </c>
      <c r="D774" s="221" t="s">
        <v>1278</v>
      </c>
      <c r="E774" s="221" t="s">
        <v>1275</v>
      </c>
      <c r="F774" s="221" t="s">
        <v>1277</v>
      </c>
      <c r="G774" s="221" t="s">
        <v>1276</v>
      </c>
    </row>
    <row r="775" spans="1:7" x14ac:dyDescent="0.2">
      <c r="A775" s="185">
        <v>3914</v>
      </c>
      <c r="B775" s="184" t="s">
        <v>630</v>
      </c>
      <c r="C775" s="185" t="s">
        <v>1290</v>
      </c>
      <c r="D775" s="221" t="s">
        <v>1278</v>
      </c>
      <c r="E775" s="221" t="s">
        <v>1275</v>
      </c>
      <c r="F775" s="221" t="s">
        <v>1277</v>
      </c>
      <c r="G775" s="221" t="s">
        <v>1276</v>
      </c>
    </row>
    <row r="776" spans="1:7" x14ac:dyDescent="0.2">
      <c r="A776" s="185">
        <v>3920</v>
      </c>
      <c r="B776" s="184" t="s">
        <v>631</v>
      </c>
      <c r="C776" s="185" t="s">
        <v>1290</v>
      </c>
      <c r="D776" s="221" t="s">
        <v>1278</v>
      </c>
      <c r="E776" s="221" t="s">
        <v>1275</v>
      </c>
      <c r="F776" s="221" t="s">
        <v>1277</v>
      </c>
      <c r="G776" s="221" t="s">
        <v>1277</v>
      </c>
    </row>
    <row r="777" spans="1:7" x14ac:dyDescent="0.2">
      <c r="A777" s="185">
        <v>3921</v>
      </c>
      <c r="B777" s="184" t="s">
        <v>632</v>
      </c>
      <c r="C777" s="185" t="s">
        <v>1290</v>
      </c>
      <c r="D777" s="221" t="s">
        <v>1278</v>
      </c>
      <c r="E777" s="221" t="s">
        <v>1275</v>
      </c>
      <c r="F777" s="221" t="s">
        <v>1277</v>
      </c>
      <c r="G777" s="221" t="s">
        <v>1276</v>
      </c>
    </row>
    <row r="778" spans="1:7" x14ac:dyDescent="0.2">
      <c r="A778" s="185">
        <v>3922</v>
      </c>
      <c r="B778" s="184" t="s">
        <v>633</v>
      </c>
      <c r="C778" s="185" t="s">
        <v>1290</v>
      </c>
      <c r="D778" s="221" t="s">
        <v>1278</v>
      </c>
      <c r="E778" s="221" t="s">
        <v>1275</v>
      </c>
      <c r="F778" s="221" t="s">
        <v>1277</v>
      </c>
      <c r="G778" s="221" t="s">
        <v>1276</v>
      </c>
    </row>
    <row r="779" spans="1:7" x14ac:dyDescent="0.2">
      <c r="A779" s="185">
        <v>3923</v>
      </c>
      <c r="B779" s="184" t="s">
        <v>634</v>
      </c>
      <c r="C779" s="185" t="s">
        <v>1290</v>
      </c>
      <c r="D779" s="221" t="s">
        <v>1278</v>
      </c>
      <c r="E779" s="221" t="s">
        <v>1275</v>
      </c>
      <c r="F779" s="221" t="s">
        <v>1277</v>
      </c>
      <c r="G779" s="221" t="s">
        <v>1276</v>
      </c>
    </row>
    <row r="780" spans="1:7" x14ac:dyDescent="0.2">
      <c r="A780" s="185">
        <v>3924</v>
      </c>
      <c r="B780" s="184" t="s">
        <v>635</v>
      </c>
      <c r="C780" s="185" t="s">
        <v>1290</v>
      </c>
      <c r="D780" s="221" t="s">
        <v>1278</v>
      </c>
      <c r="E780" s="221" t="s">
        <v>1275</v>
      </c>
      <c r="F780" s="221" t="s">
        <v>1277</v>
      </c>
      <c r="G780" s="221" t="s">
        <v>1276</v>
      </c>
    </row>
    <row r="781" spans="1:7" x14ac:dyDescent="0.2">
      <c r="A781" s="185">
        <v>3925</v>
      </c>
      <c r="B781" s="184" t="s">
        <v>636</v>
      </c>
      <c r="C781" s="185" t="s">
        <v>1290</v>
      </c>
      <c r="D781" s="221" t="s">
        <v>1278</v>
      </c>
      <c r="E781" s="221" t="s">
        <v>1275</v>
      </c>
      <c r="F781" s="221" t="s">
        <v>1277</v>
      </c>
      <c r="G781" s="221" t="s">
        <v>1277</v>
      </c>
    </row>
    <row r="782" spans="1:7" x14ac:dyDescent="0.2">
      <c r="A782" s="185">
        <v>3931</v>
      </c>
      <c r="B782" s="184" t="s">
        <v>637</v>
      </c>
      <c r="C782" s="185" t="s">
        <v>1290</v>
      </c>
      <c r="D782" s="221" t="s">
        <v>1278</v>
      </c>
      <c r="E782" s="221" t="s">
        <v>1275</v>
      </c>
      <c r="F782" s="221" t="s">
        <v>1277</v>
      </c>
      <c r="G782" s="221" t="s">
        <v>1277</v>
      </c>
    </row>
    <row r="783" spans="1:7" x14ac:dyDescent="0.2">
      <c r="A783" s="185">
        <v>3932</v>
      </c>
      <c r="B783" s="184" t="s">
        <v>638</v>
      </c>
      <c r="C783" s="185" t="s">
        <v>1290</v>
      </c>
      <c r="D783" s="221" t="s">
        <v>1278</v>
      </c>
      <c r="E783" s="221" t="s">
        <v>1275</v>
      </c>
      <c r="F783" s="221" t="s">
        <v>1277</v>
      </c>
      <c r="G783" s="221" t="s">
        <v>1276</v>
      </c>
    </row>
    <row r="784" spans="1:7" x14ac:dyDescent="0.2">
      <c r="A784" s="185">
        <v>3942</v>
      </c>
      <c r="B784" s="184" t="s">
        <v>639</v>
      </c>
      <c r="C784" s="185" t="s">
        <v>1290</v>
      </c>
      <c r="D784" s="221" t="s">
        <v>1278</v>
      </c>
      <c r="E784" s="221" t="s">
        <v>1275</v>
      </c>
      <c r="F784" s="221" t="s">
        <v>1277</v>
      </c>
      <c r="G784" s="221" t="s">
        <v>1276</v>
      </c>
    </row>
    <row r="785" spans="1:7" x14ac:dyDescent="0.2">
      <c r="A785" s="185">
        <v>3943</v>
      </c>
      <c r="B785" s="184" t="s">
        <v>640</v>
      </c>
      <c r="C785" s="185" t="s">
        <v>1290</v>
      </c>
      <c r="D785" s="221" t="s">
        <v>1278</v>
      </c>
      <c r="E785" s="221" t="s">
        <v>1275</v>
      </c>
      <c r="F785" s="221" t="s">
        <v>1277</v>
      </c>
      <c r="G785" s="221" t="s">
        <v>1277</v>
      </c>
    </row>
    <row r="786" spans="1:7" x14ac:dyDescent="0.2">
      <c r="A786" s="185">
        <v>3944</v>
      </c>
      <c r="B786" s="184" t="s">
        <v>641</v>
      </c>
      <c r="C786" s="185" t="s">
        <v>1290</v>
      </c>
      <c r="D786" s="221" t="s">
        <v>1278</v>
      </c>
      <c r="E786" s="221" t="s">
        <v>1275</v>
      </c>
      <c r="F786" s="221" t="s">
        <v>1277</v>
      </c>
      <c r="G786" s="221" t="s">
        <v>1276</v>
      </c>
    </row>
    <row r="787" spans="1:7" x14ac:dyDescent="0.2">
      <c r="A787" s="185">
        <v>3945</v>
      </c>
      <c r="B787" s="184" t="s">
        <v>642</v>
      </c>
      <c r="C787" s="185" t="s">
        <v>1290</v>
      </c>
      <c r="D787" s="221" t="s">
        <v>1278</v>
      </c>
      <c r="E787" s="221" t="s">
        <v>1275</v>
      </c>
      <c r="F787" s="221" t="s">
        <v>1277</v>
      </c>
      <c r="G787" s="221" t="s">
        <v>1276</v>
      </c>
    </row>
    <row r="788" spans="1:7" x14ac:dyDescent="0.2">
      <c r="A788" s="185">
        <v>3950</v>
      </c>
      <c r="B788" s="184" t="s">
        <v>643</v>
      </c>
      <c r="C788" s="185" t="s">
        <v>1290</v>
      </c>
      <c r="D788" s="221" t="s">
        <v>1278</v>
      </c>
      <c r="E788" s="221" t="s">
        <v>1275</v>
      </c>
      <c r="F788" s="221" t="s">
        <v>1277</v>
      </c>
      <c r="G788" s="221" t="s">
        <v>1277</v>
      </c>
    </row>
    <row r="789" spans="1:7" x14ac:dyDescent="0.2">
      <c r="A789" s="185">
        <v>3961</v>
      </c>
      <c r="B789" s="184" t="s">
        <v>644</v>
      </c>
      <c r="C789" s="185" t="s">
        <v>1290</v>
      </c>
      <c r="D789" s="221" t="s">
        <v>1278</v>
      </c>
      <c r="E789" s="221" t="s">
        <v>1275</v>
      </c>
      <c r="F789" s="221" t="s">
        <v>1277</v>
      </c>
      <c r="G789" s="221" t="s">
        <v>1276</v>
      </c>
    </row>
    <row r="790" spans="1:7" x14ac:dyDescent="0.2">
      <c r="A790" s="185">
        <v>3962</v>
      </c>
      <c r="B790" s="184" t="s">
        <v>645</v>
      </c>
      <c r="C790" s="185" t="s">
        <v>1290</v>
      </c>
      <c r="D790" s="221" t="s">
        <v>1278</v>
      </c>
      <c r="E790" s="221" t="s">
        <v>1275</v>
      </c>
      <c r="F790" s="221" t="s">
        <v>1277</v>
      </c>
      <c r="G790" s="221" t="s">
        <v>1276</v>
      </c>
    </row>
    <row r="791" spans="1:7" x14ac:dyDescent="0.2">
      <c r="A791" s="185">
        <v>3970</v>
      </c>
      <c r="B791" s="184" t="s">
        <v>646</v>
      </c>
      <c r="C791" s="185" t="s">
        <v>1290</v>
      </c>
      <c r="D791" s="221" t="s">
        <v>1278</v>
      </c>
      <c r="E791" s="221" t="s">
        <v>1275</v>
      </c>
      <c r="F791" s="221" t="s">
        <v>1277</v>
      </c>
      <c r="G791" s="221" t="s">
        <v>1277</v>
      </c>
    </row>
    <row r="792" spans="1:7" x14ac:dyDescent="0.2">
      <c r="A792" s="185">
        <v>3971</v>
      </c>
      <c r="B792" s="184" t="s">
        <v>647</v>
      </c>
      <c r="C792" s="185" t="s">
        <v>1290</v>
      </c>
      <c r="D792" s="221" t="s">
        <v>1278</v>
      </c>
      <c r="E792" s="221" t="s">
        <v>1275</v>
      </c>
      <c r="F792" s="221" t="s">
        <v>1277</v>
      </c>
      <c r="G792" s="221" t="s">
        <v>1276</v>
      </c>
    </row>
    <row r="793" spans="1:7" x14ac:dyDescent="0.2">
      <c r="A793" s="185">
        <v>3972</v>
      </c>
      <c r="B793" s="184" t="s">
        <v>648</v>
      </c>
      <c r="C793" s="185" t="s">
        <v>1290</v>
      </c>
      <c r="D793" s="221" t="s">
        <v>1278</v>
      </c>
      <c r="E793" s="221" t="s">
        <v>1275</v>
      </c>
      <c r="F793" s="221" t="s">
        <v>1277</v>
      </c>
      <c r="G793" s="221" t="s">
        <v>1277</v>
      </c>
    </row>
    <row r="794" spans="1:7" x14ac:dyDescent="0.2">
      <c r="A794" s="185">
        <v>3973</v>
      </c>
      <c r="B794" s="184" t="s">
        <v>649</v>
      </c>
      <c r="C794" s="185" t="s">
        <v>1290</v>
      </c>
      <c r="D794" s="221" t="s">
        <v>1278</v>
      </c>
      <c r="E794" s="221" t="s">
        <v>1275</v>
      </c>
      <c r="F794" s="221" t="s">
        <v>1277</v>
      </c>
      <c r="G794" s="221" t="s">
        <v>1276</v>
      </c>
    </row>
    <row r="795" spans="1:7" x14ac:dyDescent="0.2">
      <c r="A795" s="185">
        <v>4010</v>
      </c>
      <c r="B795" s="184" t="s">
        <v>650</v>
      </c>
      <c r="C795" s="185" t="s">
        <v>525</v>
      </c>
      <c r="D795" s="221" t="s">
        <v>1280</v>
      </c>
      <c r="E795" s="221" t="s">
        <v>1275</v>
      </c>
      <c r="F795" s="221" t="s">
        <v>1276</v>
      </c>
      <c r="G795" s="221" t="s">
        <v>1277</v>
      </c>
    </row>
    <row r="796" spans="1:7" x14ac:dyDescent="0.2">
      <c r="A796" s="185">
        <v>4013</v>
      </c>
      <c r="B796" s="184" t="s">
        <v>650</v>
      </c>
      <c r="C796" s="185" t="s">
        <v>525</v>
      </c>
      <c r="D796" s="221" t="s">
        <v>1280</v>
      </c>
      <c r="E796" s="221" t="s">
        <v>1275</v>
      </c>
      <c r="F796" s="221" t="s">
        <v>1276</v>
      </c>
      <c r="G796" s="221" t="s">
        <v>1277</v>
      </c>
    </row>
    <row r="797" spans="1:7" x14ac:dyDescent="0.2">
      <c r="A797" s="185">
        <v>4014</v>
      </c>
      <c r="B797" s="184" t="s">
        <v>650</v>
      </c>
      <c r="C797" s="185" t="s">
        <v>525</v>
      </c>
      <c r="D797" s="221" t="s">
        <v>1280</v>
      </c>
      <c r="E797" s="221" t="s">
        <v>1275</v>
      </c>
      <c r="F797" s="221" t="s">
        <v>1276</v>
      </c>
      <c r="G797" s="221" t="s">
        <v>1277</v>
      </c>
    </row>
    <row r="798" spans="1:7" x14ac:dyDescent="0.2">
      <c r="A798" s="185">
        <v>4015</v>
      </c>
      <c r="B798" s="184" t="s">
        <v>650</v>
      </c>
      <c r="C798" s="185" t="s">
        <v>525</v>
      </c>
      <c r="D798" s="221" t="s">
        <v>1280</v>
      </c>
      <c r="E798" s="221" t="s">
        <v>1275</v>
      </c>
      <c r="F798" s="221" t="s">
        <v>1276</v>
      </c>
      <c r="G798" s="221" t="s">
        <v>1277</v>
      </c>
    </row>
    <row r="799" spans="1:7" x14ac:dyDescent="0.2">
      <c r="A799" s="185">
        <v>4017</v>
      </c>
      <c r="B799" s="184" t="s">
        <v>650</v>
      </c>
      <c r="C799" s="185" t="s">
        <v>525</v>
      </c>
      <c r="D799" s="221" t="s">
        <v>1280</v>
      </c>
      <c r="E799" s="221" t="s">
        <v>1275</v>
      </c>
      <c r="F799" s="221" t="s">
        <v>1276</v>
      </c>
      <c r="G799" s="221" t="s">
        <v>1277</v>
      </c>
    </row>
    <row r="800" spans="1:7" x14ac:dyDescent="0.2">
      <c r="A800" s="185">
        <v>4018</v>
      </c>
      <c r="B800" s="184" t="s">
        <v>650</v>
      </c>
      <c r="C800" s="185" t="s">
        <v>525</v>
      </c>
      <c r="D800" s="221" t="s">
        <v>1280</v>
      </c>
      <c r="E800" s="221" t="s">
        <v>1275</v>
      </c>
      <c r="F800" s="221" t="s">
        <v>1276</v>
      </c>
      <c r="G800" s="221" t="s">
        <v>1277</v>
      </c>
    </row>
    <row r="801" spans="1:7" x14ac:dyDescent="0.2">
      <c r="A801" s="185">
        <v>4020</v>
      </c>
      <c r="B801" s="184" t="s">
        <v>651</v>
      </c>
      <c r="C801" s="185" t="s">
        <v>525</v>
      </c>
      <c r="D801" s="221" t="s">
        <v>1278</v>
      </c>
      <c r="E801" s="221" t="s">
        <v>1275</v>
      </c>
      <c r="F801" s="221" t="s">
        <v>1277</v>
      </c>
      <c r="G801" s="221" t="s">
        <v>1277</v>
      </c>
    </row>
    <row r="802" spans="1:7" x14ac:dyDescent="0.2">
      <c r="A802" s="185">
        <v>4021</v>
      </c>
      <c r="B802" s="184" t="s">
        <v>652</v>
      </c>
      <c r="C802" s="185" t="s">
        <v>525</v>
      </c>
      <c r="D802" s="221" t="s">
        <v>1280</v>
      </c>
      <c r="E802" s="221" t="s">
        <v>1275</v>
      </c>
      <c r="F802" s="221" t="s">
        <v>1276</v>
      </c>
      <c r="G802" s="221" t="s">
        <v>1277</v>
      </c>
    </row>
    <row r="803" spans="1:7" x14ac:dyDescent="0.2">
      <c r="A803" s="185">
        <v>4025</v>
      </c>
      <c r="B803" s="184" t="s">
        <v>650</v>
      </c>
      <c r="C803" s="185" t="s">
        <v>525</v>
      </c>
      <c r="D803" s="221" t="s">
        <v>1280</v>
      </c>
      <c r="E803" s="221" t="s">
        <v>1275</v>
      </c>
      <c r="F803" s="221" t="s">
        <v>1276</v>
      </c>
      <c r="G803" s="221" t="s">
        <v>1277</v>
      </c>
    </row>
    <row r="804" spans="1:7" x14ac:dyDescent="0.2">
      <c r="A804" s="185">
        <v>4026</v>
      </c>
      <c r="B804" s="184" t="s">
        <v>650</v>
      </c>
      <c r="C804" s="185" t="s">
        <v>525</v>
      </c>
      <c r="D804" s="221" t="s">
        <v>1280</v>
      </c>
      <c r="E804" s="221" t="s">
        <v>1275</v>
      </c>
      <c r="F804" s="221" t="s">
        <v>1276</v>
      </c>
      <c r="G804" s="221" t="s">
        <v>1277</v>
      </c>
    </row>
    <row r="805" spans="1:7" x14ac:dyDescent="0.2">
      <c r="A805" s="185">
        <v>4029</v>
      </c>
      <c r="B805" s="184" t="s">
        <v>650</v>
      </c>
      <c r="C805" s="185" t="s">
        <v>525</v>
      </c>
      <c r="D805" s="221" t="s">
        <v>1280</v>
      </c>
      <c r="E805" s="221" t="s">
        <v>1275</v>
      </c>
      <c r="F805" s="221" t="s">
        <v>1276</v>
      </c>
      <c r="G805" s="221" t="s">
        <v>1277</v>
      </c>
    </row>
    <row r="806" spans="1:7" x14ac:dyDescent="0.2">
      <c r="A806" s="185">
        <v>4030</v>
      </c>
      <c r="B806" s="184" t="s">
        <v>651</v>
      </c>
      <c r="C806" s="185" t="s">
        <v>525</v>
      </c>
      <c r="D806" s="221" t="s">
        <v>1278</v>
      </c>
      <c r="E806" s="221" t="s">
        <v>1275</v>
      </c>
      <c r="F806" s="221" t="s">
        <v>1277</v>
      </c>
      <c r="G806" s="221" t="s">
        <v>1277</v>
      </c>
    </row>
    <row r="807" spans="1:7" x14ac:dyDescent="0.2">
      <c r="A807" s="185">
        <v>4031</v>
      </c>
      <c r="B807" s="184" t="s">
        <v>652</v>
      </c>
      <c r="C807" s="185" t="s">
        <v>525</v>
      </c>
      <c r="D807" s="221" t="s">
        <v>1280</v>
      </c>
      <c r="E807" s="221" t="s">
        <v>1275</v>
      </c>
      <c r="F807" s="221" t="s">
        <v>1276</v>
      </c>
      <c r="G807" s="221" t="s">
        <v>1277</v>
      </c>
    </row>
    <row r="808" spans="1:7" x14ac:dyDescent="0.2">
      <c r="A808" s="185">
        <v>4033</v>
      </c>
      <c r="B808" s="184" t="s">
        <v>1562</v>
      </c>
      <c r="C808" s="185" t="s">
        <v>525</v>
      </c>
      <c r="D808" s="221" t="s">
        <v>1280</v>
      </c>
      <c r="E808" s="221" t="s">
        <v>1275</v>
      </c>
      <c r="F808" s="221" t="s">
        <v>1276</v>
      </c>
      <c r="G808" s="221" t="s">
        <v>1277</v>
      </c>
    </row>
    <row r="809" spans="1:7" x14ac:dyDescent="0.2">
      <c r="A809" s="185">
        <v>4034</v>
      </c>
      <c r="B809" s="184" t="s">
        <v>650</v>
      </c>
      <c r="C809" s="185" t="s">
        <v>525</v>
      </c>
      <c r="D809" s="221" t="s">
        <v>1280</v>
      </c>
      <c r="E809" s="221" t="s">
        <v>1275</v>
      </c>
      <c r="F809" s="221" t="s">
        <v>1276</v>
      </c>
      <c r="G809" s="221" t="s">
        <v>1277</v>
      </c>
    </row>
    <row r="810" spans="1:7" x14ac:dyDescent="0.2">
      <c r="A810" s="185">
        <v>4040</v>
      </c>
      <c r="B810" s="184" t="s">
        <v>651</v>
      </c>
      <c r="C810" s="185" t="s">
        <v>525</v>
      </c>
      <c r="D810" s="221" t="s">
        <v>1278</v>
      </c>
      <c r="E810" s="221" t="s">
        <v>1275</v>
      </c>
      <c r="F810" s="221" t="s">
        <v>1277</v>
      </c>
      <c r="G810" s="221" t="s">
        <v>1277</v>
      </c>
    </row>
    <row r="811" spans="1:7" x14ac:dyDescent="0.2">
      <c r="A811" s="185">
        <v>4041</v>
      </c>
      <c r="B811" s="184" t="s">
        <v>652</v>
      </c>
      <c r="C811" s="185" t="s">
        <v>525</v>
      </c>
      <c r="D811" s="221" t="s">
        <v>1280</v>
      </c>
      <c r="E811" s="221" t="s">
        <v>1275</v>
      </c>
      <c r="F811" s="221" t="s">
        <v>1276</v>
      </c>
      <c r="G811" s="221" t="s">
        <v>1277</v>
      </c>
    </row>
    <row r="812" spans="1:7" x14ac:dyDescent="0.2">
      <c r="A812" s="185">
        <v>4044</v>
      </c>
      <c r="B812" s="184" t="s">
        <v>650</v>
      </c>
      <c r="C812" s="185" t="s">
        <v>525</v>
      </c>
      <c r="D812" s="221" t="s">
        <v>1280</v>
      </c>
      <c r="E812" s="221" t="s">
        <v>1275</v>
      </c>
      <c r="F812" s="221" t="s">
        <v>1276</v>
      </c>
      <c r="G812" s="221" t="s">
        <v>1277</v>
      </c>
    </row>
    <row r="813" spans="1:7" x14ac:dyDescent="0.2">
      <c r="A813" s="185">
        <v>4046</v>
      </c>
      <c r="B813" s="184" t="s">
        <v>650</v>
      </c>
      <c r="C813" s="185" t="s">
        <v>525</v>
      </c>
      <c r="D813" s="221" t="s">
        <v>1280</v>
      </c>
      <c r="E813" s="221" t="s">
        <v>1275</v>
      </c>
      <c r="F813" s="221" t="s">
        <v>1276</v>
      </c>
      <c r="G813" s="221" t="s">
        <v>1277</v>
      </c>
    </row>
    <row r="814" spans="1:7" x14ac:dyDescent="0.2">
      <c r="A814" s="185">
        <v>4048</v>
      </c>
      <c r="B814" s="184" t="s">
        <v>1563</v>
      </c>
      <c r="C814" s="185" t="s">
        <v>525</v>
      </c>
      <c r="D814" s="221" t="s">
        <v>1278</v>
      </c>
      <c r="E814" s="221" t="s">
        <v>1275</v>
      </c>
      <c r="F814" s="221" t="s">
        <v>1277</v>
      </c>
      <c r="G814" s="221" t="s">
        <v>1277</v>
      </c>
    </row>
    <row r="815" spans="1:7" x14ac:dyDescent="0.2">
      <c r="A815" s="185">
        <v>4050</v>
      </c>
      <c r="B815" s="184" t="s">
        <v>1564</v>
      </c>
      <c r="C815" s="185" t="s">
        <v>525</v>
      </c>
      <c r="D815" s="221" t="s">
        <v>1278</v>
      </c>
      <c r="E815" s="221" t="s">
        <v>1275</v>
      </c>
      <c r="F815" s="221" t="s">
        <v>1277</v>
      </c>
      <c r="G815" s="221" t="s">
        <v>1277</v>
      </c>
    </row>
    <row r="816" spans="1:7" x14ac:dyDescent="0.2">
      <c r="A816" s="185">
        <v>4052</v>
      </c>
      <c r="B816" s="184" t="s">
        <v>1565</v>
      </c>
      <c r="C816" s="185" t="s">
        <v>525</v>
      </c>
      <c r="D816" s="221" t="s">
        <v>1278</v>
      </c>
      <c r="E816" s="221" t="s">
        <v>1275</v>
      </c>
      <c r="F816" s="221" t="s">
        <v>1277</v>
      </c>
      <c r="G816" s="221" t="s">
        <v>1277</v>
      </c>
    </row>
    <row r="817" spans="1:7" x14ac:dyDescent="0.2">
      <c r="A817" s="185">
        <v>4053</v>
      </c>
      <c r="B817" s="184" t="s">
        <v>1566</v>
      </c>
      <c r="C817" s="185" t="s">
        <v>525</v>
      </c>
      <c r="D817" s="221" t="s">
        <v>1278</v>
      </c>
      <c r="E817" s="221" t="s">
        <v>1275</v>
      </c>
      <c r="F817" s="221" t="s">
        <v>1277</v>
      </c>
      <c r="G817" s="221" t="s">
        <v>1277</v>
      </c>
    </row>
    <row r="818" spans="1:7" x14ac:dyDescent="0.2">
      <c r="A818" s="185">
        <v>4055</v>
      </c>
      <c r="B818" s="184" t="s">
        <v>1567</v>
      </c>
      <c r="C818" s="185" t="s">
        <v>525</v>
      </c>
      <c r="D818" s="221" t="s">
        <v>1278</v>
      </c>
      <c r="E818" s="221" t="s">
        <v>1275</v>
      </c>
      <c r="F818" s="221" t="s">
        <v>1277</v>
      </c>
      <c r="G818" s="221" t="s">
        <v>1276</v>
      </c>
    </row>
    <row r="819" spans="1:7" x14ac:dyDescent="0.2">
      <c r="A819" s="185">
        <v>4059</v>
      </c>
      <c r="B819" s="184" t="s">
        <v>1568</v>
      </c>
      <c r="C819" s="185" t="s">
        <v>525</v>
      </c>
      <c r="D819" s="221" t="s">
        <v>1280</v>
      </c>
      <c r="E819" s="221" t="s">
        <v>1275</v>
      </c>
      <c r="F819" s="221" t="s">
        <v>1276</v>
      </c>
      <c r="G819" s="221" t="s">
        <v>1277</v>
      </c>
    </row>
    <row r="820" spans="1:7" x14ac:dyDescent="0.2">
      <c r="A820" s="185">
        <v>4060</v>
      </c>
      <c r="B820" s="184" t="s">
        <v>1568</v>
      </c>
      <c r="C820" s="185" t="s">
        <v>525</v>
      </c>
      <c r="D820" s="221" t="s">
        <v>1278</v>
      </c>
      <c r="E820" s="221" t="s">
        <v>1275</v>
      </c>
      <c r="F820" s="221" t="s">
        <v>1277</v>
      </c>
      <c r="G820" s="221" t="s">
        <v>1277</v>
      </c>
    </row>
    <row r="821" spans="1:7" x14ac:dyDescent="0.2">
      <c r="A821" s="185">
        <v>4061</v>
      </c>
      <c r="B821" s="184" t="s">
        <v>1569</v>
      </c>
      <c r="C821" s="185" t="s">
        <v>525</v>
      </c>
      <c r="D821" s="221" t="s">
        <v>1278</v>
      </c>
      <c r="E821" s="221" t="s">
        <v>1275</v>
      </c>
      <c r="F821" s="221" t="s">
        <v>1277</v>
      </c>
      <c r="G821" s="221" t="s">
        <v>1277</v>
      </c>
    </row>
    <row r="822" spans="1:7" x14ac:dyDescent="0.2">
      <c r="A822" s="185">
        <v>4062</v>
      </c>
      <c r="B822" s="184" t="s">
        <v>1570</v>
      </c>
      <c r="C822" s="185" t="s">
        <v>525</v>
      </c>
      <c r="D822" s="221" t="s">
        <v>1278</v>
      </c>
      <c r="E822" s="221" t="s">
        <v>1275</v>
      </c>
      <c r="F822" s="221" t="s">
        <v>1277</v>
      </c>
      <c r="G822" s="221" t="s">
        <v>1276</v>
      </c>
    </row>
    <row r="823" spans="1:7" x14ac:dyDescent="0.2">
      <c r="A823" s="185">
        <v>4063</v>
      </c>
      <c r="B823" s="184" t="s">
        <v>1576</v>
      </c>
      <c r="C823" s="185" t="s">
        <v>525</v>
      </c>
      <c r="D823" s="221" t="s">
        <v>1278</v>
      </c>
      <c r="E823" s="221" t="s">
        <v>1275</v>
      </c>
      <c r="F823" s="221" t="s">
        <v>1277</v>
      </c>
      <c r="G823" s="221" t="s">
        <v>1277</v>
      </c>
    </row>
    <row r="824" spans="1:7" x14ac:dyDescent="0.2">
      <c r="A824" s="185">
        <v>4064</v>
      </c>
      <c r="B824" s="184" t="s">
        <v>1577</v>
      </c>
      <c r="C824" s="185" t="s">
        <v>525</v>
      </c>
      <c r="D824" s="221" t="s">
        <v>1278</v>
      </c>
      <c r="E824" s="221" t="s">
        <v>1275</v>
      </c>
      <c r="F824" s="221" t="s">
        <v>1277</v>
      </c>
      <c r="G824" s="221" t="s">
        <v>1277</v>
      </c>
    </row>
    <row r="825" spans="1:7" x14ac:dyDescent="0.2">
      <c r="A825" s="185">
        <v>4066</v>
      </c>
      <c r="B825" s="184" t="s">
        <v>1569</v>
      </c>
      <c r="C825" s="185" t="s">
        <v>525</v>
      </c>
      <c r="D825" s="221" t="s">
        <v>1280</v>
      </c>
      <c r="E825" s="221" t="s">
        <v>1275</v>
      </c>
      <c r="F825" s="221" t="s">
        <v>1276</v>
      </c>
      <c r="G825" s="221" t="s">
        <v>1277</v>
      </c>
    </row>
    <row r="826" spans="1:7" x14ac:dyDescent="0.2">
      <c r="A826" s="185">
        <v>4069</v>
      </c>
      <c r="B826" s="184" t="s">
        <v>1568</v>
      </c>
      <c r="C826" s="185" t="s">
        <v>525</v>
      </c>
      <c r="D826" s="221" t="s">
        <v>1280</v>
      </c>
      <c r="E826" s="221" t="s">
        <v>1275</v>
      </c>
      <c r="F826" s="221" t="s">
        <v>1276</v>
      </c>
      <c r="G826" s="221" t="s">
        <v>1277</v>
      </c>
    </row>
    <row r="827" spans="1:7" x14ac:dyDescent="0.2">
      <c r="A827" s="185">
        <v>4070</v>
      </c>
      <c r="B827" s="184" t="s">
        <v>1578</v>
      </c>
      <c r="C827" s="185" t="s">
        <v>525</v>
      </c>
      <c r="D827" s="221" t="s">
        <v>1278</v>
      </c>
      <c r="E827" s="221" t="s">
        <v>1275</v>
      </c>
      <c r="F827" s="221" t="s">
        <v>1277</v>
      </c>
      <c r="G827" s="221" t="s">
        <v>1277</v>
      </c>
    </row>
    <row r="828" spans="1:7" x14ac:dyDescent="0.2">
      <c r="A828" s="185">
        <v>4072</v>
      </c>
      <c r="B828" s="184" t="s">
        <v>1579</v>
      </c>
      <c r="C828" s="185" t="s">
        <v>525</v>
      </c>
      <c r="D828" s="221" t="s">
        <v>1278</v>
      </c>
      <c r="E828" s="221" t="s">
        <v>1275</v>
      </c>
      <c r="F828" s="221" t="s">
        <v>1277</v>
      </c>
      <c r="G828" s="221" t="s">
        <v>1277</v>
      </c>
    </row>
    <row r="829" spans="1:7" x14ac:dyDescent="0.2">
      <c r="A829" s="185">
        <v>4073</v>
      </c>
      <c r="B829" s="184" t="s">
        <v>1580</v>
      </c>
      <c r="C829" s="185" t="s">
        <v>525</v>
      </c>
      <c r="D829" s="221" t="s">
        <v>1278</v>
      </c>
      <c r="E829" s="221" t="s">
        <v>1275</v>
      </c>
      <c r="F829" s="221" t="s">
        <v>1277</v>
      </c>
      <c r="G829" s="221" t="s">
        <v>1277</v>
      </c>
    </row>
    <row r="830" spans="1:7" x14ac:dyDescent="0.2">
      <c r="A830" s="185">
        <v>4074</v>
      </c>
      <c r="B830" s="184" t="s">
        <v>1581</v>
      </c>
      <c r="C830" s="185" t="s">
        <v>525</v>
      </c>
      <c r="D830" s="221" t="s">
        <v>1278</v>
      </c>
      <c r="E830" s="221" t="s">
        <v>1275</v>
      </c>
      <c r="F830" s="221" t="s">
        <v>1277</v>
      </c>
      <c r="G830" s="221" t="s">
        <v>1276</v>
      </c>
    </row>
    <row r="831" spans="1:7" x14ac:dyDescent="0.2">
      <c r="A831" s="185">
        <v>4075</v>
      </c>
      <c r="B831" s="184" t="s">
        <v>1582</v>
      </c>
      <c r="C831" s="185" t="s">
        <v>525</v>
      </c>
      <c r="D831" s="221" t="s">
        <v>1278</v>
      </c>
      <c r="E831" s="221" t="s">
        <v>1275</v>
      </c>
      <c r="F831" s="221" t="s">
        <v>1277</v>
      </c>
      <c r="G831" s="221" t="s">
        <v>1276</v>
      </c>
    </row>
    <row r="832" spans="1:7" x14ac:dyDescent="0.2">
      <c r="A832" s="185">
        <v>4076</v>
      </c>
      <c r="B832" s="184" t="s">
        <v>1583</v>
      </c>
      <c r="C832" s="185" t="s">
        <v>525</v>
      </c>
      <c r="D832" s="221" t="s">
        <v>1278</v>
      </c>
      <c r="E832" s="221" t="s">
        <v>1275</v>
      </c>
      <c r="F832" s="221" t="s">
        <v>1277</v>
      </c>
      <c r="G832" s="221" t="s">
        <v>1276</v>
      </c>
    </row>
    <row r="833" spans="1:7" x14ac:dyDescent="0.2">
      <c r="A833" s="185">
        <v>4081</v>
      </c>
      <c r="B833" s="184" t="s">
        <v>1584</v>
      </c>
      <c r="C833" s="185" t="s">
        <v>525</v>
      </c>
      <c r="D833" s="221" t="s">
        <v>1278</v>
      </c>
      <c r="E833" s="221" t="s">
        <v>1275</v>
      </c>
      <c r="F833" s="221" t="s">
        <v>1277</v>
      </c>
      <c r="G833" s="221" t="s">
        <v>1277</v>
      </c>
    </row>
    <row r="834" spans="1:7" x14ac:dyDescent="0.2">
      <c r="A834" s="185">
        <v>4082</v>
      </c>
      <c r="B834" s="184" t="s">
        <v>1585</v>
      </c>
      <c r="C834" s="185" t="s">
        <v>525</v>
      </c>
      <c r="D834" s="221" t="s">
        <v>1278</v>
      </c>
      <c r="E834" s="221" t="s">
        <v>1275</v>
      </c>
      <c r="F834" s="221" t="s">
        <v>1277</v>
      </c>
      <c r="G834" s="221" t="s">
        <v>1276</v>
      </c>
    </row>
    <row r="835" spans="1:7" x14ac:dyDescent="0.2">
      <c r="A835" s="185">
        <v>4083</v>
      </c>
      <c r="B835" s="184" t="s">
        <v>654</v>
      </c>
      <c r="C835" s="185" t="s">
        <v>525</v>
      </c>
      <c r="D835" s="221" t="s">
        <v>1278</v>
      </c>
      <c r="E835" s="221" t="s">
        <v>1275</v>
      </c>
      <c r="F835" s="221" t="s">
        <v>1277</v>
      </c>
      <c r="G835" s="221" t="s">
        <v>1277</v>
      </c>
    </row>
    <row r="836" spans="1:7" x14ac:dyDescent="0.2">
      <c r="A836" s="185">
        <v>4084</v>
      </c>
      <c r="B836" s="184" t="s">
        <v>655</v>
      </c>
      <c r="C836" s="185" t="s">
        <v>525</v>
      </c>
      <c r="D836" s="221" t="s">
        <v>1278</v>
      </c>
      <c r="E836" s="221" t="s">
        <v>1275</v>
      </c>
      <c r="F836" s="221" t="s">
        <v>1277</v>
      </c>
      <c r="G836" s="221" t="s">
        <v>1276</v>
      </c>
    </row>
    <row r="837" spans="1:7" x14ac:dyDescent="0.2">
      <c r="A837" s="185">
        <v>4085</v>
      </c>
      <c r="B837" s="184" t="s">
        <v>656</v>
      </c>
      <c r="C837" s="185" t="s">
        <v>525</v>
      </c>
      <c r="D837" s="221" t="s">
        <v>1278</v>
      </c>
      <c r="E837" s="221" t="s">
        <v>1275</v>
      </c>
      <c r="F837" s="221" t="s">
        <v>1277</v>
      </c>
      <c r="G837" s="221" t="s">
        <v>1277</v>
      </c>
    </row>
    <row r="838" spans="1:7" x14ac:dyDescent="0.2">
      <c r="A838" s="185">
        <v>4090</v>
      </c>
      <c r="B838" s="184" t="s">
        <v>657</v>
      </c>
      <c r="C838" s="185" t="s">
        <v>525</v>
      </c>
      <c r="D838" s="221" t="s">
        <v>1278</v>
      </c>
      <c r="E838" s="221" t="s">
        <v>1275</v>
      </c>
      <c r="F838" s="221" t="s">
        <v>1277</v>
      </c>
      <c r="G838" s="221" t="s">
        <v>1277</v>
      </c>
    </row>
    <row r="839" spans="1:7" x14ac:dyDescent="0.2">
      <c r="A839" s="185">
        <v>4091</v>
      </c>
      <c r="B839" s="184" t="s">
        <v>658</v>
      </c>
      <c r="C839" s="185" t="s">
        <v>525</v>
      </c>
      <c r="D839" s="221" t="s">
        <v>1278</v>
      </c>
      <c r="E839" s="221" t="s">
        <v>1275</v>
      </c>
      <c r="F839" s="221" t="s">
        <v>1277</v>
      </c>
      <c r="G839" s="221" t="s">
        <v>1276</v>
      </c>
    </row>
    <row r="840" spans="1:7" x14ac:dyDescent="0.2">
      <c r="A840" s="185">
        <v>4092</v>
      </c>
      <c r="B840" s="184" t="s">
        <v>659</v>
      </c>
      <c r="C840" s="185" t="s">
        <v>525</v>
      </c>
      <c r="D840" s="221" t="s">
        <v>1278</v>
      </c>
      <c r="E840" s="221" t="s">
        <v>1275</v>
      </c>
      <c r="F840" s="221" t="s">
        <v>1277</v>
      </c>
      <c r="G840" s="221" t="s">
        <v>1277</v>
      </c>
    </row>
    <row r="841" spans="1:7" x14ac:dyDescent="0.2">
      <c r="A841" s="185">
        <v>4100</v>
      </c>
      <c r="B841" s="184" t="s">
        <v>660</v>
      </c>
      <c r="C841" s="185" t="s">
        <v>525</v>
      </c>
      <c r="D841" s="221" t="s">
        <v>1278</v>
      </c>
      <c r="E841" s="221" t="s">
        <v>1275</v>
      </c>
      <c r="F841" s="221" t="s">
        <v>1277</v>
      </c>
      <c r="G841" s="221" t="s">
        <v>1277</v>
      </c>
    </row>
    <row r="842" spans="1:7" x14ac:dyDescent="0.2">
      <c r="A842" s="185">
        <v>4101</v>
      </c>
      <c r="B842" s="184" t="s">
        <v>661</v>
      </c>
      <c r="C842" s="185" t="s">
        <v>525</v>
      </c>
      <c r="D842" s="221" t="s">
        <v>1278</v>
      </c>
      <c r="E842" s="221" t="s">
        <v>1275</v>
      </c>
      <c r="F842" s="221" t="s">
        <v>1277</v>
      </c>
      <c r="G842" s="221" t="s">
        <v>1277</v>
      </c>
    </row>
    <row r="843" spans="1:7" x14ac:dyDescent="0.2">
      <c r="A843" s="185">
        <v>4111</v>
      </c>
      <c r="B843" s="184" t="s">
        <v>662</v>
      </c>
      <c r="C843" s="185" t="s">
        <v>525</v>
      </c>
      <c r="D843" s="221" t="s">
        <v>1278</v>
      </c>
      <c r="E843" s="221" t="s">
        <v>1275</v>
      </c>
      <c r="F843" s="221" t="s">
        <v>1277</v>
      </c>
      <c r="G843" s="221" t="s">
        <v>1277</v>
      </c>
    </row>
    <row r="844" spans="1:7" x14ac:dyDescent="0.2">
      <c r="A844" s="185">
        <v>4112</v>
      </c>
      <c r="B844" s="184" t="s">
        <v>663</v>
      </c>
      <c r="C844" s="185" t="s">
        <v>525</v>
      </c>
      <c r="D844" s="221" t="s">
        <v>1278</v>
      </c>
      <c r="E844" s="221" t="s">
        <v>1275</v>
      </c>
      <c r="F844" s="221" t="s">
        <v>1277</v>
      </c>
      <c r="G844" s="221" t="s">
        <v>1276</v>
      </c>
    </row>
    <row r="845" spans="1:7" x14ac:dyDescent="0.2">
      <c r="A845" s="185">
        <v>4113</v>
      </c>
      <c r="B845" s="184" t="s">
        <v>664</v>
      </c>
      <c r="C845" s="185" t="s">
        <v>525</v>
      </c>
      <c r="D845" s="221" t="s">
        <v>1278</v>
      </c>
      <c r="E845" s="221" t="s">
        <v>1275</v>
      </c>
      <c r="F845" s="221" t="s">
        <v>1277</v>
      </c>
      <c r="G845" s="221" t="s">
        <v>1277</v>
      </c>
    </row>
    <row r="846" spans="1:7" x14ac:dyDescent="0.2">
      <c r="A846" s="185">
        <v>4114</v>
      </c>
      <c r="B846" s="184" t="s">
        <v>665</v>
      </c>
      <c r="C846" s="185" t="s">
        <v>525</v>
      </c>
      <c r="D846" s="221" t="s">
        <v>1278</v>
      </c>
      <c r="E846" s="221" t="s">
        <v>1275</v>
      </c>
      <c r="F846" s="221" t="s">
        <v>1277</v>
      </c>
      <c r="G846" s="221" t="s">
        <v>1276</v>
      </c>
    </row>
    <row r="847" spans="1:7" x14ac:dyDescent="0.2">
      <c r="A847" s="185">
        <v>4115</v>
      </c>
      <c r="B847" s="184" t="s">
        <v>666</v>
      </c>
      <c r="C847" s="185" t="s">
        <v>525</v>
      </c>
      <c r="D847" s="221" t="s">
        <v>1278</v>
      </c>
      <c r="E847" s="221" t="s">
        <v>1275</v>
      </c>
      <c r="F847" s="221" t="s">
        <v>1277</v>
      </c>
      <c r="G847" s="221" t="s">
        <v>1276</v>
      </c>
    </row>
    <row r="848" spans="1:7" x14ac:dyDescent="0.2">
      <c r="A848" s="185">
        <v>4120</v>
      </c>
      <c r="B848" s="184" t="s">
        <v>667</v>
      </c>
      <c r="C848" s="185" t="s">
        <v>525</v>
      </c>
      <c r="D848" s="221" t="s">
        <v>1278</v>
      </c>
      <c r="E848" s="221" t="s">
        <v>1275</v>
      </c>
      <c r="F848" s="221" t="s">
        <v>1277</v>
      </c>
      <c r="G848" s="221" t="s">
        <v>1277</v>
      </c>
    </row>
    <row r="849" spans="1:7" x14ac:dyDescent="0.2">
      <c r="A849" s="185">
        <v>4121</v>
      </c>
      <c r="B849" s="184" t="s">
        <v>668</v>
      </c>
      <c r="C849" s="185" t="s">
        <v>525</v>
      </c>
      <c r="D849" s="221" t="s">
        <v>1278</v>
      </c>
      <c r="E849" s="221" t="s">
        <v>1275</v>
      </c>
      <c r="F849" s="221" t="s">
        <v>1277</v>
      </c>
      <c r="G849" s="221" t="s">
        <v>1277</v>
      </c>
    </row>
    <row r="850" spans="1:7" x14ac:dyDescent="0.2">
      <c r="A850" s="185">
        <v>4122</v>
      </c>
      <c r="B850" s="184" t="s">
        <v>669</v>
      </c>
      <c r="C850" s="185" t="s">
        <v>525</v>
      </c>
      <c r="D850" s="221" t="s">
        <v>1278</v>
      </c>
      <c r="E850" s="221" t="s">
        <v>1275</v>
      </c>
      <c r="F850" s="221" t="s">
        <v>1277</v>
      </c>
      <c r="G850" s="221" t="s">
        <v>1276</v>
      </c>
    </row>
    <row r="851" spans="1:7" x14ac:dyDescent="0.2">
      <c r="A851" s="185">
        <v>4131</v>
      </c>
      <c r="B851" s="184" t="s">
        <v>670</v>
      </c>
      <c r="C851" s="185" t="s">
        <v>525</v>
      </c>
      <c r="D851" s="221" t="s">
        <v>1278</v>
      </c>
      <c r="E851" s="221" t="s">
        <v>1275</v>
      </c>
      <c r="F851" s="221" t="s">
        <v>1277</v>
      </c>
      <c r="G851" s="221" t="s">
        <v>1276</v>
      </c>
    </row>
    <row r="852" spans="1:7" x14ac:dyDescent="0.2">
      <c r="A852" s="185">
        <v>4132</v>
      </c>
      <c r="B852" s="184" t="s">
        <v>1636</v>
      </c>
      <c r="C852" s="185" t="s">
        <v>525</v>
      </c>
      <c r="D852" s="221" t="s">
        <v>1278</v>
      </c>
      <c r="E852" s="221" t="s">
        <v>1275</v>
      </c>
      <c r="F852" s="221" t="s">
        <v>1277</v>
      </c>
      <c r="G852" s="221" t="s">
        <v>1277</v>
      </c>
    </row>
    <row r="853" spans="1:7" x14ac:dyDescent="0.2">
      <c r="A853" s="185">
        <v>4133</v>
      </c>
      <c r="B853" s="184" t="s">
        <v>1637</v>
      </c>
      <c r="C853" s="185" t="s">
        <v>525</v>
      </c>
      <c r="D853" s="221" t="s">
        <v>1278</v>
      </c>
      <c r="E853" s="221" t="s">
        <v>1275</v>
      </c>
      <c r="F853" s="221" t="s">
        <v>1277</v>
      </c>
      <c r="G853" s="221" t="s">
        <v>1276</v>
      </c>
    </row>
    <row r="854" spans="1:7" x14ac:dyDescent="0.2">
      <c r="A854" s="185">
        <v>4134</v>
      </c>
      <c r="B854" s="184" t="s">
        <v>1638</v>
      </c>
      <c r="C854" s="185" t="s">
        <v>525</v>
      </c>
      <c r="D854" s="221" t="s">
        <v>1278</v>
      </c>
      <c r="E854" s="221" t="s">
        <v>1275</v>
      </c>
      <c r="F854" s="221" t="s">
        <v>1277</v>
      </c>
      <c r="G854" s="221" t="s">
        <v>1276</v>
      </c>
    </row>
    <row r="855" spans="1:7" x14ac:dyDescent="0.2">
      <c r="A855" s="185">
        <v>4141</v>
      </c>
      <c r="B855" s="184" t="s">
        <v>1639</v>
      </c>
      <c r="C855" s="185" t="s">
        <v>525</v>
      </c>
      <c r="D855" s="221" t="s">
        <v>1278</v>
      </c>
      <c r="E855" s="221" t="s">
        <v>1275</v>
      </c>
      <c r="F855" s="221" t="s">
        <v>1277</v>
      </c>
      <c r="G855" s="221" t="s">
        <v>1276</v>
      </c>
    </row>
    <row r="856" spans="1:7" x14ac:dyDescent="0.2">
      <c r="A856" s="185">
        <v>4142</v>
      </c>
      <c r="B856" s="184" t="s">
        <v>1640</v>
      </c>
      <c r="C856" s="185" t="s">
        <v>525</v>
      </c>
      <c r="D856" s="221" t="s">
        <v>1278</v>
      </c>
      <c r="E856" s="221" t="s">
        <v>1275</v>
      </c>
      <c r="F856" s="221" t="s">
        <v>1277</v>
      </c>
      <c r="G856" s="221" t="s">
        <v>1277</v>
      </c>
    </row>
    <row r="857" spans="1:7" x14ac:dyDescent="0.2">
      <c r="A857" s="185">
        <v>4143</v>
      </c>
      <c r="B857" s="184" t="s">
        <v>1641</v>
      </c>
      <c r="C857" s="185" t="s">
        <v>525</v>
      </c>
      <c r="D857" s="221" t="s">
        <v>1278</v>
      </c>
      <c r="E857" s="221" t="s">
        <v>1275</v>
      </c>
      <c r="F857" s="221" t="s">
        <v>1277</v>
      </c>
      <c r="G857" s="221" t="s">
        <v>1277</v>
      </c>
    </row>
    <row r="858" spans="1:7" x14ac:dyDescent="0.2">
      <c r="A858" s="185">
        <v>4144</v>
      </c>
      <c r="B858" s="184" t="s">
        <v>1642</v>
      </c>
      <c r="C858" s="185" t="s">
        <v>525</v>
      </c>
      <c r="D858" s="221" t="s">
        <v>1278</v>
      </c>
      <c r="E858" s="221" t="s">
        <v>1275</v>
      </c>
      <c r="F858" s="221" t="s">
        <v>1277</v>
      </c>
      <c r="G858" s="221" t="s">
        <v>1276</v>
      </c>
    </row>
    <row r="859" spans="1:7" x14ac:dyDescent="0.2">
      <c r="A859" s="185">
        <v>4150</v>
      </c>
      <c r="B859" s="184" t="s">
        <v>1643</v>
      </c>
      <c r="C859" s="185" t="s">
        <v>525</v>
      </c>
      <c r="D859" s="221" t="s">
        <v>1278</v>
      </c>
      <c r="E859" s="221" t="s">
        <v>1275</v>
      </c>
      <c r="F859" s="221" t="s">
        <v>1277</v>
      </c>
      <c r="G859" s="221" t="s">
        <v>1277</v>
      </c>
    </row>
    <row r="860" spans="1:7" x14ac:dyDescent="0.2">
      <c r="A860" s="185">
        <v>4152</v>
      </c>
      <c r="B860" s="184" t="s">
        <v>1644</v>
      </c>
      <c r="C860" s="185" t="s">
        <v>525</v>
      </c>
      <c r="D860" s="221" t="s">
        <v>1278</v>
      </c>
      <c r="E860" s="221" t="s">
        <v>1275</v>
      </c>
      <c r="F860" s="221" t="s">
        <v>1277</v>
      </c>
      <c r="G860" s="221" t="s">
        <v>1276</v>
      </c>
    </row>
    <row r="861" spans="1:7" x14ac:dyDescent="0.2">
      <c r="A861" s="185">
        <v>4153</v>
      </c>
      <c r="B861" s="184" t="s">
        <v>1645</v>
      </c>
      <c r="C861" s="185" t="s">
        <v>525</v>
      </c>
      <c r="D861" s="221" t="s">
        <v>1278</v>
      </c>
      <c r="E861" s="221" t="s">
        <v>1275</v>
      </c>
      <c r="F861" s="221" t="s">
        <v>1277</v>
      </c>
      <c r="G861" s="221" t="s">
        <v>1277</v>
      </c>
    </row>
    <row r="862" spans="1:7" x14ac:dyDescent="0.2">
      <c r="A862" s="185">
        <v>4154</v>
      </c>
      <c r="B862" s="184" t="s">
        <v>1646</v>
      </c>
      <c r="C862" s="185" t="s">
        <v>525</v>
      </c>
      <c r="D862" s="221" t="s">
        <v>1278</v>
      </c>
      <c r="E862" s="221" t="s">
        <v>1275</v>
      </c>
      <c r="F862" s="221" t="s">
        <v>1277</v>
      </c>
      <c r="G862" s="221" t="s">
        <v>1276</v>
      </c>
    </row>
    <row r="863" spans="1:7" x14ac:dyDescent="0.2">
      <c r="A863" s="185">
        <v>4160</v>
      </c>
      <c r="B863" s="184" t="s">
        <v>1647</v>
      </c>
      <c r="C863" s="185" t="s">
        <v>525</v>
      </c>
      <c r="D863" s="221" t="s">
        <v>1278</v>
      </c>
      <c r="E863" s="221" t="s">
        <v>1275</v>
      </c>
      <c r="F863" s="221" t="s">
        <v>1277</v>
      </c>
      <c r="G863" s="221" t="s">
        <v>1277</v>
      </c>
    </row>
    <row r="864" spans="1:7" x14ac:dyDescent="0.2">
      <c r="A864" s="185">
        <v>4161</v>
      </c>
      <c r="B864" s="184" t="s">
        <v>1648</v>
      </c>
      <c r="C864" s="185" t="s">
        <v>525</v>
      </c>
      <c r="D864" s="221" t="s">
        <v>1278</v>
      </c>
      <c r="E864" s="221" t="s">
        <v>1275</v>
      </c>
      <c r="F864" s="221" t="s">
        <v>1277</v>
      </c>
      <c r="G864" s="221" t="s">
        <v>1277</v>
      </c>
    </row>
    <row r="865" spans="1:7" x14ac:dyDescent="0.2">
      <c r="A865" s="185">
        <v>4162</v>
      </c>
      <c r="B865" s="184" t="s">
        <v>1649</v>
      </c>
      <c r="C865" s="185" t="s">
        <v>525</v>
      </c>
      <c r="D865" s="221" t="s">
        <v>1278</v>
      </c>
      <c r="E865" s="221" t="s">
        <v>1275</v>
      </c>
      <c r="F865" s="221" t="s">
        <v>1277</v>
      </c>
      <c r="G865" s="221" t="s">
        <v>1276</v>
      </c>
    </row>
    <row r="866" spans="1:7" x14ac:dyDescent="0.2">
      <c r="A866" s="185">
        <v>4163</v>
      </c>
      <c r="B866" s="184" t="s">
        <v>1650</v>
      </c>
      <c r="C866" s="185" t="s">
        <v>525</v>
      </c>
      <c r="D866" s="221" t="s">
        <v>1278</v>
      </c>
      <c r="E866" s="221" t="s">
        <v>1275</v>
      </c>
      <c r="F866" s="221" t="s">
        <v>1277</v>
      </c>
      <c r="G866" s="221" t="s">
        <v>1276</v>
      </c>
    </row>
    <row r="867" spans="1:7" x14ac:dyDescent="0.2">
      <c r="A867" s="185">
        <v>4164</v>
      </c>
      <c r="B867" s="184" t="s">
        <v>1651</v>
      </c>
      <c r="C867" s="185" t="s">
        <v>525</v>
      </c>
      <c r="D867" s="221" t="s">
        <v>1278</v>
      </c>
      <c r="E867" s="221" t="s">
        <v>1275</v>
      </c>
      <c r="F867" s="221" t="s">
        <v>1277</v>
      </c>
      <c r="G867" s="221" t="s">
        <v>1276</v>
      </c>
    </row>
    <row r="868" spans="1:7" x14ac:dyDescent="0.2">
      <c r="A868" s="185">
        <v>4170</v>
      </c>
      <c r="B868" s="184" t="s">
        <v>1652</v>
      </c>
      <c r="C868" s="185" t="s">
        <v>525</v>
      </c>
      <c r="D868" s="221" t="s">
        <v>1278</v>
      </c>
      <c r="E868" s="221" t="s">
        <v>1275</v>
      </c>
      <c r="F868" s="221" t="s">
        <v>1277</v>
      </c>
      <c r="G868" s="221" t="s">
        <v>1277</v>
      </c>
    </row>
    <row r="869" spans="1:7" x14ac:dyDescent="0.2">
      <c r="A869" s="185">
        <v>4171</v>
      </c>
      <c r="B869" s="184" t="s">
        <v>1653</v>
      </c>
      <c r="C869" s="185" t="s">
        <v>525</v>
      </c>
      <c r="D869" s="221" t="s">
        <v>1278</v>
      </c>
      <c r="E869" s="221" t="s">
        <v>1275</v>
      </c>
      <c r="F869" s="221" t="s">
        <v>1277</v>
      </c>
      <c r="G869" s="221" t="s">
        <v>1277</v>
      </c>
    </row>
    <row r="870" spans="1:7" x14ac:dyDescent="0.2">
      <c r="A870" s="185">
        <v>4172</v>
      </c>
      <c r="B870" s="184" t="s">
        <v>1655</v>
      </c>
      <c r="C870" s="185" t="s">
        <v>525</v>
      </c>
      <c r="D870" s="221" t="s">
        <v>1278</v>
      </c>
      <c r="E870" s="221" t="s">
        <v>1275</v>
      </c>
      <c r="F870" s="221" t="s">
        <v>1277</v>
      </c>
      <c r="G870" s="221" t="s">
        <v>1276</v>
      </c>
    </row>
    <row r="871" spans="1:7" x14ac:dyDescent="0.2">
      <c r="A871" s="185">
        <v>4173</v>
      </c>
      <c r="B871" s="184" t="s">
        <v>1656</v>
      </c>
      <c r="C871" s="185" t="s">
        <v>525</v>
      </c>
      <c r="D871" s="221" t="s">
        <v>1278</v>
      </c>
      <c r="E871" s="221" t="s">
        <v>1275</v>
      </c>
      <c r="F871" s="221" t="s">
        <v>1277</v>
      </c>
      <c r="G871" s="221" t="s">
        <v>1276</v>
      </c>
    </row>
    <row r="872" spans="1:7" x14ac:dyDescent="0.2">
      <c r="A872" s="185">
        <v>4174</v>
      </c>
      <c r="B872" s="184" t="s">
        <v>1657</v>
      </c>
      <c r="C872" s="185" t="s">
        <v>525</v>
      </c>
      <c r="D872" s="221" t="s">
        <v>1278</v>
      </c>
      <c r="E872" s="221" t="s">
        <v>1275</v>
      </c>
      <c r="F872" s="221" t="s">
        <v>1277</v>
      </c>
      <c r="G872" s="221" t="s">
        <v>1276</v>
      </c>
    </row>
    <row r="873" spans="1:7" x14ac:dyDescent="0.2">
      <c r="A873" s="185">
        <v>4175</v>
      </c>
      <c r="B873" s="184" t="s">
        <v>1658</v>
      </c>
      <c r="C873" s="185" t="s">
        <v>525</v>
      </c>
      <c r="D873" s="221" t="s">
        <v>1278</v>
      </c>
      <c r="E873" s="221" t="s">
        <v>1275</v>
      </c>
      <c r="F873" s="221" t="s">
        <v>1277</v>
      </c>
      <c r="G873" s="221" t="s">
        <v>1277</v>
      </c>
    </row>
    <row r="874" spans="1:7" x14ac:dyDescent="0.2">
      <c r="A874" s="185">
        <v>4180</v>
      </c>
      <c r="B874" s="184" t="s">
        <v>1659</v>
      </c>
      <c r="C874" s="185" t="s">
        <v>525</v>
      </c>
      <c r="D874" s="221" t="s">
        <v>1278</v>
      </c>
      <c r="E874" s="221" t="s">
        <v>1275</v>
      </c>
      <c r="F874" s="221" t="s">
        <v>1277</v>
      </c>
      <c r="G874" s="221" t="s">
        <v>1277</v>
      </c>
    </row>
    <row r="875" spans="1:7" x14ac:dyDescent="0.2">
      <c r="A875" s="185">
        <v>4181</v>
      </c>
      <c r="B875" s="184" t="s">
        <v>1660</v>
      </c>
      <c r="C875" s="185" t="s">
        <v>525</v>
      </c>
      <c r="D875" s="221" t="s">
        <v>1278</v>
      </c>
      <c r="E875" s="221" t="s">
        <v>1275</v>
      </c>
      <c r="F875" s="221" t="s">
        <v>1277</v>
      </c>
      <c r="G875" s="221" t="s">
        <v>1277</v>
      </c>
    </row>
    <row r="876" spans="1:7" x14ac:dyDescent="0.2">
      <c r="A876" s="185">
        <v>4182</v>
      </c>
      <c r="B876" s="184" t="s">
        <v>1661</v>
      </c>
      <c r="C876" s="185" t="s">
        <v>525</v>
      </c>
      <c r="D876" s="221" t="s">
        <v>1278</v>
      </c>
      <c r="E876" s="221" t="s">
        <v>1275</v>
      </c>
      <c r="F876" s="221" t="s">
        <v>1277</v>
      </c>
      <c r="G876" s="221" t="s">
        <v>1276</v>
      </c>
    </row>
    <row r="877" spans="1:7" x14ac:dyDescent="0.2">
      <c r="A877" s="185">
        <v>4183</v>
      </c>
      <c r="B877" s="184" t="s">
        <v>1662</v>
      </c>
      <c r="C877" s="185" t="s">
        <v>525</v>
      </c>
      <c r="D877" s="221" t="s">
        <v>1278</v>
      </c>
      <c r="E877" s="221" t="s">
        <v>1275</v>
      </c>
      <c r="F877" s="221" t="s">
        <v>1277</v>
      </c>
      <c r="G877" s="221" t="s">
        <v>1276</v>
      </c>
    </row>
    <row r="878" spans="1:7" x14ac:dyDescent="0.2">
      <c r="A878" s="185">
        <v>4184</v>
      </c>
      <c r="B878" s="184" t="s">
        <v>1663</v>
      </c>
      <c r="C878" s="185" t="s">
        <v>525</v>
      </c>
      <c r="D878" s="221" t="s">
        <v>1278</v>
      </c>
      <c r="E878" s="221" t="s">
        <v>1275</v>
      </c>
      <c r="F878" s="221" t="s">
        <v>1277</v>
      </c>
      <c r="G878" s="221" t="s">
        <v>1276</v>
      </c>
    </row>
    <row r="879" spans="1:7" x14ac:dyDescent="0.2">
      <c r="A879" s="185">
        <v>4190</v>
      </c>
      <c r="B879" s="184" t="s">
        <v>1664</v>
      </c>
      <c r="C879" s="185" t="s">
        <v>525</v>
      </c>
      <c r="D879" s="221" t="s">
        <v>1278</v>
      </c>
      <c r="E879" s="221" t="s">
        <v>1275</v>
      </c>
      <c r="F879" s="221" t="s">
        <v>1277</v>
      </c>
      <c r="G879" s="221" t="s">
        <v>1277</v>
      </c>
    </row>
    <row r="880" spans="1:7" x14ac:dyDescent="0.2">
      <c r="A880" s="185">
        <v>4191</v>
      </c>
      <c r="B880" s="184" t="s">
        <v>1665</v>
      </c>
      <c r="C880" s="185" t="s">
        <v>525</v>
      </c>
      <c r="D880" s="221" t="s">
        <v>1278</v>
      </c>
      <c r="E880" s="221" t="s">
        <v>1275</v>
      </c>
      <c r="F880" s="221" t="s">
        <v>1277</v>
      </c>
      <c r="G880" s="221" t="s">
        <v>1276</v>
      </c>
    </row>
    <row r="881" spans="1:7" x14ac:dyDescent="0.2">
      <c r="A881" s="185">
        <v>4192</v>
      </c>
      <c r="B881" s="184" t="s">
        <v>1671</v>
      </c>
      <c r="C881" s="185" t="s">
        <v>525</v>
      </c>
      <c r="D881" s="221" t="s">
        <v>1278</v>
      </c>
      <c r="E881" s="221" t="s">
        <v>1275</v>
      </c>
      <c r="F881" s="221" t="s">
        <v>1277</v>
      </c>
      <c r="G881" s="221" t="s">
        <v>1277</v>
      </c>
    </row>
    <row r="882" spans="1:7" x14ac:dyDescent="0.2">
      <c r="A882" s="185">
        <v>4193</v>
      </c>
      <c r="B882" s="184" t="s">
        <v>1672</v>
      </c>
      <c r="C882" s="185" t="s">
        <v>525</v>
      </c>
      <c r="D882" s="221" t="s">
        <v>1278</v>
      </c>
      <c r="E882" s="221" t="s">
        <v>1275</v>
      </c>
      <c r="F882" s="221" t="s">
        <v>1277</v>
      </c>
      <c r="G882" s="221" t="s">
        <v>1277</v>
      </c>
    </row>
    <row r="883" spans="1:7" x14ac:dyDescent="0.2">
      <c r="A883" s="185">
        <v>4201</v>
      </c>
      <c r="B883" s="184" t="s">
        <v>1673</v>
      </c>
      <c r="C883" s="185" t="s">
        <v>525</v>
      </c>
      <c r="D883" s="221" t="s">
        <v>1278</v>
      </c>
      <c r="E883" s="221" t="s">
        <v>1275</v>
      </c>
      <c r="F883" s="221" t="s">
        <v>1277</v>
      </c>
      <c r="G883" s="221" t="s">
        <v>1277</v>
      </c>
    </row>
    <row r="884" spans="1:7" x14ac:dyDescent="0.2">
      <c r="A884" s="185">
        <v>4202</v>
      </c>
      <c r="B884" s="184" t="s">
        <v>1674</v>
      </c>
      <c r="C884" s="185" t="s">
        <v>525</v>
      </c>
      <c r="D884" s="221" t="s">
        <v>1278</v>
      </c>
      <c r="E884" s="221" t="s">
        <v>1275</v>
      </c>
      <c r="F884" s="221" t="s">
        <v>1277</v>
      </c>
      <c r="G884" s="221" t="s">
        <v>1277</v>
      </c>
    </row>
    <row r="885" spans="1:7" x14ac:dyDescent="0.2">
      <c r="A885" s="185">
        <v>4203</v>
      </c>
      <c r="B885" s="184" t="s">
        <v>1675</v>
      </c>
      <c r="C885" s="185" t="s">
        <v>525</v>
      </c>
      <c r="D885" s="221" t="s">
        <v>1278</v>
      </c>
      <c r="E885" s="221" t="s">
        <v>1275</v>
      </c>
      <c r="F885" s="221" t="s">
        <v>1277</v>
      </c>
      <c r="G885" s="221" t="s">
        <v>1277</v>
      </c>
    </row>
    <row r="886" spans="1:7" x14ac:dyDescent="0.2">
      <c r="A886" s="185">
        <v>4204</v>
      </c>
      <c r="B886" s="184" t="s">
        <v>1676</v>
      </c>
      <c r="C886" s="185" t="s">
        <v>525</v>
      </c>
      <c r="D886" s="221" t="s">
        <v>1278</v>
      </c>
      <c r="E886" s="221" t="s">
        <v>1275</v>
      </c>
      <c r="F886" s="221" t="s">
        <v>1277</v>
      </c>
      <c r="G886" s="221" t="s">
        <v>1276</v>
      </c>
    </row>
    <row r="887" spans="1:7" x14ac:dyDescent="0.2">
      <c r="A887" s="185">
        <v>4209</v>
      </c>
      <c r="B887" s="184" t="s">
        <v>1677</v>
      </c>
      <c r="C887" s="185" t="s">
        <v>525</v>
      </c>
      <c r="D887" s="221" t="s">
        <v>1278</v>
      </c>
      <c r="E887" s="221" t="s">
        <v>1275</v>
      </c>
      <c r="F887" s="221" t="s">
        <v>1277</v>
      </c>
      <c r="G887" s="221" t="s">
        <v>1276</v>
      </c>
    </row>
    <row r="888" spans="1:7" x14ac:dyDescent="0.2">
      <c r="A888" s="185">
        <v>4210</v>
      </c>
      <c r="B888" s="184" t="s">
        <v>1678</v>
      </c>
      <c r="C888" s="185" t="s">
        <v>525</v>
      </c>
      <c r="D888" s="221" t="s">
        <v>1278</v>
      </c>
      <c r="E888" s="221" t="s">
        <v>1275</v>
      </c>
      <c r="F888" s="221" t="s">
        <v>1277</v>
      </c>
      <c r="G888" s="221" t="s">
        <v>1277</v>
      </c>
    </row>
    <row r="889" spans="1:7" x14ac:dyDescent="0.2">
      <c r="A889" s="185">
        <v>4211</v>
      </c>
      <c r="B889" s="184" t="s">
        <v>1679</v>
      </c>
      <c r="C889" s="185" t="s">
        <v>525</v>
      </c>
      <c r="D889" s="221" t="s">
        <v>1278</v>
      </c>
      <c r="E889" s="221" t="s">
        <v>1275</v>
      </c>
      <c r="F889" s="221" t="s">
        <v>1277</v>
      </c>
      <c r="G889" s="221" t="s">
        <v>1277</v>
      </c>
    </row>
    <row r="890" spans="1:7" x14ac:dyDescent="0.2">
      <c r="A890" s="185">
        <v>4212</v>
      </c>
      <c r="B890" s="184" t="s">
        <v>1680</v>
      </c>
      <c r="C890" s="185" t="s">
        <v>525</v>
      </c>
      <c r="D890" s="221" t="s">
        <v>1278</v>
      </c>
      <c r="E890" s="221" t="s">
        <v>1275</v>
      </c>
      <c r="F890" s="221" t="s">
        <v>1277</v>
      </c>
      <c r="G890" s="221" t="s">
        <v>1277</v>
      </c>
    </row>
    <row r="891" spans="1:7" x14ac:dyDescent="0.2">
      <c r="A891" s="185">
        <v>4221</v>
      </c>
      <c r="B891" s="184" t="s">
        <v>1681</v>
      </c>
      <c r="C891" s="185" t="s">
        <v>525</v>
      </c>
      <c r="D891" s="221" t="s">
        <v>1278</v>
      </c>
      <c r="E891" s="221" t="s">
        <v>1275</v>
      </c>
      <c r="F891" s="221" t="s">
        <v>1277</v>
      </c>
      <c r="G891" s="221" t="s">
        <v>1277</v>
      </c>
    </row>
    <row r="892" spans="1:7" x14ac:dyDescent="0.2">
      <c r="A892" s="185">
        <v>4222</v>
      </c>
      <c r="B892" s="184" t="s">
        <v>1682</v>
      </c>
      <c r="C892" s="185" t="s">
        <v>525</v>
      </c>
      <c r="D892" s="221" t="s">
        <v>1278</v>
      </c>
      <c r="E892" s="221" t="s">
        <v>1275</v>
      </c>
      <c r="F892" s="221" t="s">
        <v>1277</v>
      </c>
      <c r="G892" s="221" t="s">
        <v>1277</v>
      </c>
    </row>
    <row r="893" spans="1:7" x14ac:dyDescent="0.2">
      <c r="A893" s="185">
        <v>4223</v>
      </c>
      <c r="B893" s="184" t="s">
        <v>1683</v>
      </c>
      <c r="C893" s="185" t="s">
        <v>525</v>
      </c>
      <c r="D893" s="221" t="s">
        <v>1278</v>
      </c>
      <c r="E893" s="221" t="s">
        <v>1275</v>
      </c>
      <c r="F893" s="221" t="s">
        <v>1277</v>
      </c>
      <c r="G893" s="221" t="s">
        <v>1277</v>
      </c>
    </row>
    <row r="894" spans="1:7" x14ac:dyDescent="0.2">
      <c r="A894" s="185">
        <v>4224</v>
      </c>
      <c r="B894" s="184" t="s">
        <v>1684</v>
      </c>
      <c r="C894" s="185" t="s">
        <v>525</v>
      </c>
      <c r="D894" s="221" t="s">
        <v>1278</v>
      </c>
      <c r="E894" s="221" t="s">
        <v>1275</v>
      </c>
      <c r="F894" s="221" t="s">
        <v>1277</v>
      </c>
      <c r="G894" s="221" t="s">
        <v>1277</v>
      </c>
    </row>
    <row r="895" spans="1:7" x14ac:dyDescent="0.2">
      <c r="A895" s="185">
        <v>4230</v>
      </c>
      <c r="B895" s="184" t="s">
        <v>1685</v>
      </c>
      <c r="C895" s="185" t="s">
        <v>525</v>
      </c>
      <c r="D895" s="221" t="s">
        <v>1278</v>
      </c>
      <c r="E895" s="221" t="s">
        <v>1275</v>
      </c>
      <c r="F895" s="221" t="s">
        <v>1277</v>
      </c>
      <c r="G895" s="221" t="s">
        <v>1277</v>
      </c>
    </row>
    <row r="896" spans="1:7" x14ac:dyDescent="0.2">
      <c r="A896" s="185">
        <v>4231</v>
      </c>
      <c r="B896" s="184" t="s">
        <v>1686</v>
      </c>
      <c r="C896" s="185" t="s">
        <v>525</v>
      </c>
      <c r="D896" s="221" t="s">
        <v>1278</v>
      </c>
      <c r="E896" s="221" t="s">
        <v>1275</v>
      </c>
      <c r="F896" s="221" t="s">
        <v>1277</v>
      </c>
      <c r="G896" s="221" t="s">
        <v>1276</v>
      </c>
    </row>
    <row r="897" spans="1:7" x14ac:dyDescent="0.2">
      <c r="A897" s="185">
        <v>4232</v>
      </c>
      <c r="B897" s="184" t="s">
        <v>1687</v>
      </c>
      <c r="C897" s="185" t="s">
        <v>525</v>
      </c>
      <c r="D897" s="221" t="s">
        <v>1278</v>
      </c>
      <c r="E897" s="221" t="s">
        <v>1275</v>
      </c>
      <c r="F897" s="221" t="s">
        <v>1277</v>
      </c>
      <c r="G897" s="221" t="s">
        <v>1277</v>
      </c>
    </row>
    <row r="898" spans="1:7" x14ac:dyDescent="0.2">
      <c r="A898" s="185">
        <v>4240</v>
      </c>
      <c r="B898" s="184" t="s">
        <v>1688</v>
      </c>
      <c r="C898" s="185" t="s">
        <v>525</v>
      </c>
      <c r="D898" s="221" t="s">
        <v>1278</v>
      </c>
      <c r="E898" s="221" t="s">
        <v>1275</v>
      </c>
      <c r="F898" s="221" t="s">
        <v>1277</v>
      </c>
      <c r="G898" s="221" t="s">
        <v>1277</v>
      </c>
    </row>
    <row r="899" spans="1:7" x14ac:dyDescent="0.2">
      <c r="A899" s="185">
        <v>4242</v>
      </c>
      <c r="B899" s="184" t="s">
        <v>1689</v>
      </c>
      <c r="C899" s="185" t="s">
        <v>525</v>
      </c>
      <c r="D899" s="221" t="s">
        <v>1278</v>
      </c>
      <c r="E899" s="221" t="s">
        <v>1275</v>
      </c>
      <c r="F899" s="221" t="s">
        <v>1277</v>
      </c>
      <c r="G899" s="221" t="s">
        <v>1277</v>
      </c>
    </row>
    <row r="900" spans="1:7" x14ac:dyDescent="0.2">
      <c r="A900" s="185">
        <v>4251</v>
      </c>
      <c r="B900" s="184" t="s">
        <v>1690</v>
      </c>
      <c r="C900" s="185" t="s">
        <v>525</v>
      </c>
      <c r="D900" s="221" t="s">
        <v>1278</v>
      </c>
      <c r="E900" s="221" t="s">
        <v>1275</v>
      </c>
      <c r="F900" s="221" t="s">
        <v>1277</v>
      </c>
      <c r="G900" s="221" t="s">
        <v>1277</v>
      </c>
    </row>
    <row r="901" spans="1:7" x14ac:dyDescent="0.2">
      <c r="A901" s="185">
        <v>4252</v>
      </c>
      <c r="B901" s="184" t="s">
        <v>1691</v>
      </c>
      <c r="C901" s="185" t="s">
        <v>525</v>
      </c>
      <c r="D901" s="221" t="s">
        <v>1278</v>
      </c>
      <c r="E901" s="221" t="s">
        <v>1275</v>
      </c>
      <c r="F901" s="221" t="s">
        <v>1277</v>
      </c>
      <c r="G901" s="221" t="s">
        <v>1276</v>
      </c>
    </row>
    <row r="902" spans="1:7" x14ac:dyDescent="0.2">
      <c r="A902" s="185">
        <v>4261</v>
      </c>
      <c r="B902" s="184" t="s">
        <v>1692</v>
      </c>
      <c r="C902" s="185" t="s">
        <v>525</v>
      </c>
      <c r="D902" s="221" t="s">
        <v>1278</v>
      </c>
      <c r="E902" s="221" t="s">
        <v>1275</v>
      </c>
      <c r="F902" s="221" t="s">
        <v>1277</v>
      </c>
      <c r="G902" s="221" t="s">
        <v>1277</v>
      </c>
    </row>
    <row r="903" spans="1:7" x14ac:dyDescent="0.2">
      <c r="A903" s="185">
        <v>4262</v>
      </c>
      <c r="B903" s="184" t="s">
        <v>1693</v>
      </c>
      <c r="C903" s="185" t="s">
        <v>525</v>
      </c>
      <c r="D903" s="221" t="s">
        <v>1278</v>
      </c>
      <c r="E903" s="221" t="s">
        <v>1275</v>
      </c>
      <c r="F903" s="221" t="s">
        <v>1277</v>
      </c>
      <c r="G903" s="221" t="s">
        <v>1276</v>
      </c>
    </row>
    <row r="904" spans="1:7" x14ac:dyDescent="0.2">
      <c r="A904" s="185">
        <v>4263</v>
      </c>
      <c r="B904" s="184" t="s">
        <v>1694</v>
      </c>
      <c r="C904" s="185" t="s">
        <v>525</v>
      </c>
      <c r="D904" s="221" t="s">
        <v>1278</v>
      </c>
      <c r="E904" s="221" t="s">
        <v>1275</v>
      </c>
      <c r="F904" s="221" t="s">
        <v>1277</v>
      </c>
      <c r="G904" s="221" t="s">
        <v>1277</v>
      </c>
    </row>
    <row r="905" spans="1:7" x14ac:dyDescent="0.2">
      <c r="A905" s="185">
        <v>4264</v>
      </c>
      <c r="B905" s="184" t="s">
        <v>1695</v>
      </c>
      <c r="C905" s="185" t="s">
        <v>525</v>
      </c>
      <c r="D905" s="221" t="s">
        <v>1278</v>
      </c>
      <c r="E905" s="221" t="s">
        <v>1275</v>
      </c>
      <c r="F905" s="221" t="s">
        <v>1277</v>
      </c>
      <c r="G905" s="221" t="s">
        <v>1276</v>
      </c>
    </row>
    <row r="906" spans="1:7" x14ac:dyDescent="0.2">
      <c r="A906" s="185">
        <v>4271</v>
      </c>
      <c r="B906" s="184" t="s">
        <v>1696</v>
      </c>
      <c r="C906" s="185" t="s">
        <v>525</v>
      </c>
      <c r="D906" s="221" t="s">
        <v>1278</v>
      </c>
      <c r="E906" s="221" t="s">
        <v>1275</v>
      </c>
      <c r="F906" s="221" t="s">
        <v>1277</v>
      </c>
      <c r="G906" s="221" t="s">
        <v>1276</v>
      </c>
    </row>
    <row r="907" spans="1:7" x14ac:dyDescent="0.2">
      <c r="A907" s="185">
        <v>4272</v>
      </c>
      <c r="B907" s="184" t="s">
        <v>1697</v>
      </c>
      <c r="C907" s="185" t="s">
        <v>525</v>
      </c>
      <c r="D907" s="221" t="s">
        <v>1278</v>
      </c>
      <c r="E907" s="221" t="s">
        <v>1275</v>
      </c>
      <c r="F907" s="221" t="s">
        <v>1277</v>
      </c>
      <c r="G907" s="221" t="s">
        <v>1276</v>
      </c>
    </row>
    <row r="908" spans="1:7" x14ac:dyDescent="0.2">
      <c r="A908" s="185">
        <v>4273</v>
      </c>
      <c r="B908" s="184" t="s">
        <v>1698</v>
      </c>
      <c r="C908" s="185" t="s">
        <v>525</v>
      </c>
      <c r="D908" s="221" t="s">
        <v>1278</v>
      </c>
      <c r="E908" s="221" t="s">
        <v>1275</v>
      </c>
      <c r="F908" s="221" t="s">
        <v>1277</v>
      </c>
      <c r="G908" s="221" t="s">
        <v>1277</v>
      </c>
    </row>
    <row r="909" spans="1:7" x14ac:dyDescent="0.2">
      <c r="A909" s="185">
        <v>4274</v>
      </c>
      <c r="B909" s="184" t="s">
        <v>1699</v>
      </c>
      <c r="C909" s="185" t="s">
        <v>525</v>
      </c>
      <c r="D909" s="221" t="s">
        <v>1278</v>
      </c>
      <c r="E909" s="221" t="s">
        <v>1275</v>
      </c>
      <c r="F909" s="221" t="s">
        <v>1277</v>
      </c>
      <c r="G909" s="221" t="s">
        <v>1276</v>
      </c>
    </row>
    <row r="910" spans="1:7" x14ac:dyDescent="0.2">
      <c r="A910" s="185">
        <v>4280</v>
      </c>
      <c r="B910" s="184" t="s">
        <v>1700</v>
      </c>
      <c r="C910" s="185" t="s">
        <v>525</v>
      </c>
      <c r="D910" s="221" t="s">
        <v>1278</v>
      </c>
      <c r="E910" s="221" t="s">
        <v>1275</v>
      </c>
      <c r="F910" s="221" t="s">
        <v>1277</v>
      </c>
      <c r="G910" s="221" t="s">
        <v>1277</v>
      </c>
    </row>
    <row r="911" spans="1:7" x14ac:dyDescent="0.2">
      <c r="A911" s="185">
        <v>4281</v>
      </c>
      <c r="B911" s="184" t="s">
        <v>1701</v>
      </c>
      <c r="C911" s="185" t="s">
        <v>525</v>
      </c>
      <c r="D911" s="221" t="s">
        <v>1278</v>
      </c>
      <c r="E911" s="221" t="s">
        <v>1275</v>
      </c>
      <c r="F911" s="221" t="s">
        <v>1277</v>
      </c>
      <c r="G911" s="221" t="s">
        <v>1276</v>
      </c>
    </row>
    <row r="912" spans="1:7" x14ac:dyDescent="0.2">
      <c r="A912" s="185">
        <v>4282</v>
      </c>
      <c r="B912" s="184" t="s">
        <v>1702</v>
      </c>
      <c r="C912" s="185" t="s">
        <v>525</v>
      </c>
      <c r="D912" s="221" t="s">
        <v>1278</v>
      </c>
      <c r="E912" s="221" t="s">
        <v>1275</v>
      </c>
      <c r="F912" s="221" t="s">
        <v>1277</v>
      </c>
      <c r="G912" s="221" t="s">
        <v>1276</v>
      </c>
    </row>
    <row r="913" spans="1:7" x14ac:dyDescent="0.2">
      <c r="A913" s="185">
        <v>4283</v>
      </c>
      <c r="B913" s="184" t="s">
        <v>1703</v>
      </c>
      <c r="C913" s="185" t="s">
        <v>525</v>
      </c>
      <c r="D913" s="221" t="s">
        <v>1278</v>
      </c>
      <c r="E913" s="221" t="s">
        <v>1275</v>
      </c>
      <c r="F913" s="221" t="s">
        <v>1277</v>
      </c>
      <c r="G913" s="221" t="s">
        <v>1277</v>
      </c>
    </row>
    <row r="914" spans="1:7" x14ac:dyDescent="0.2">
      <c r="A914" s="185">
        <v>4284</v>
      </c>
      <c r="B914" s="184" t="s">
        <v>1704</v>
      </c>
      <c r="C914" s="185" t="s">
        <v>525</v>
      </c>
      <c r="D914" s="221" t="s">
        <v>1278</v>
      </c>
      <c r="E914" s="221" t="s">
        <v>1275</v>
      </c>
      <c r="F914" s="221" t="s">
        <v>1277</v>
      </c>
      <c r="G914" s="221" t="s">
        <v>1276</v>
      </c>
    </row>
    <row r="915" spans="1:7" x14ac:dyDescent="0.2">
      <c r="A915" s="185">
        <v>4291</v>
      </c>
      <c r="B915" s="184" t="s">
        <v>1705</v>
      </c>
      <c r="C915" s="185" t="s">
        <v>525</v>
      </c>
      <c r="D915" s="221" t="s">
        <v>1278</v>
      </c>
      <c r="E915" s="221" t="s">
        <v>1275</v>
      </c>
      <c r="F915" s="221" t="s">
        <v>1277</v>
      </c>
      <c r="G915" s="221" t="s">
        <v>1277</v>
      </c>
    </row>
    <row r="916" spans="1:7" x14ac:dyDescent="0.2">
      <c r="A916" s="185">
        <v>4292</v>
      </c>
      <c r="B916" s="184" t="s">
        <v>1706</v>
      </c>
      <c r="C916" s="185" t="s">
        <v>525</v>
      </c>
      <c r="D916" s="221" t="s">
        <v>1278</v>
      </c>
      <c r="E916" s="221" t="s">
        <v>1275</v>
      </c>
      <c r="F916" s="221" t="s">
        <v>1277</v>
      </c>
      <c r="G916" s="221" t="s">
        <v>1276</v>
      </c>
    </row>
    <row r="917" spans="1:7" x14ac:dyDescent="0.2">
      <c r="A917" s="185">
        <v>4293</v>
      </c>
      <c r="B917" s="184" t="s">
        <v>1707</v>
      </c>
      <c r="C917" s="185" t="s">
        <v>525</v>
      </c>
      <c r="D917" s="221" t="s">
        <v>1278</v>
      </c>
      <c r="E917" s="221" t="s">
        <v>1275</v>
      </c>
      <c r="F917" s="221" t="s">
        <v>1277</v>
      </c>
      <c r="G917" s="221" t="s">
        <v>1277</v>
      </c>
    </row>
    <row r="918" spans="1:7" x14ac:dyDescent="0.2">
      <c r="A918" s="185">
        <v>4294</v>
      </c>
      <c r="B918" s="184" t="s">
        <v>1708</v>
      </c>
      <c r="C918" s="185" t="s">
        <v>525</v>
      </c>
      <c r="D918" s="221" t="s">
        <v>1278</v>
      </c>
      <c r="E918" s="221" t="s">
        <v>1275</v>
      </c>
      <c r="F918" s="221" t="s">
        <v>1277</v>
      </c>
      <c r="G918" s="221" t="s">
        <v>1276</v>
      </c>
    </row>
    <row r="919" spans="1:7" x14ac:dyDescent="0.2">
      <c r="A919" s="185">
        <v>4300</v>
      </c>
      <c r="B919" s="184" t="s">
        <v>1709</v>
      </c>
      <c r="C919" s="185" t="s">
        <v>1290</v>
      </c>
      <c r="D919" s="221" t="s">
        <v>1278</v>
      </c>
      <c r="E919" s="221" t="s">
        <v>1275</v>
      </c>
      <c r="F919" s="221" t="s">
        <v>1277</v>
      </c>
      <c r="G919" s="221" t="s">
        <v>1277</v>
      </c>
    </row>
    <row r="920" spans="1:7" x14ac:dyDescent="0.2">
      <c r="A920" s="185">
        <v>4303</v>
      </c>
      <c r="B920" s="184" t="s">
        <v>1710</v>
      </c>
      <c r="C920" s="185" t="s">
        <v>1290</v>
      </c>
      <c r="D920" s="221" t="s">
        <v>1278</v>
      </c>
      <c r="E920" s="221" t="s">
        <v>1275</v>
      </c>
      <c r="F920" s="221" t="s">
        <v>1277</v>
      </c>
      <c r="G920" s="221" t="s">
        <v>1276</v>
      </c>
    </row>
    <row r="921" spans="1:7" x14ac:dyDescent="0.2">
      <c r="A921" s="185">
        <v>4310</v>
      </c>
      <c r="B921" s="184" t="s">
        <v>1711</v>
      </c>
      <c r="C921" s="185" t="s">
        <v>525</v>
      </c>
      <c r="D921" s="221" t="s">
        <v>1278</v>
      </c>
      <c r="E921" s="221" t="s">
        <v>1275</v>
      </c>
      <c r="F921" s="221" t="s">
        <v>1277</v>
      </c>
      <c r="G921" s="221" t="s">
        <v>1277</v>
      </c>
    </row>
    <row r="922" spans="1:7" x14ac:dyDescent="0.2">
      <c r="A922" s="185">
        <v>4311</v>
      </c>
      <c r="B922" s="184" t="s">
        <v>1712</v>
      </c>
      <c r="C922" s="185" t="s">
        <v>525</v>
      </c>
      <c r="D922" s="221" t="s">
        <v>1278</v>
      </c>
      <c r="E922" s="221" t="s">
        <v>1275</v>
      </c>
      <c r="F922" s="221" t="s">
        <v>1277</v>
      </c>
      <c r="G922" s="221" t="s">
        <v>1277</v>
      </c>
    </row>
    <row r="923" spans="1:7" x14ac:dyDescent="0.2">
      <c r="A923" s="185">
        <v>4312</v>
      </c>
      <c r="B923" s="184" t="s">
        <v>1713</v>
      </c>
      <c r="C923" s="185" t="s">
        <v>525</v>
      </c>
      <c r="D923" s="221" t="s">
        <v>1278</v>
      </c>
      <c r="E923" s="221" t="s">
        <v>1275</v>
      </c>
      <c r="F923" s="221" t="s">
        <v>1277</v>
      </c>
      <c r="G923" s="221" t="s">
        <v>1277</v>
      </c>
    </row>
    <row r="924" spans="1:7" x14ac:dyDescent="0.2">
      <c r="A924" s="185">
        <v>4320</v>
      </c>
      <c r="B924" s="184" t="s">
        <v>1714</v>
      </c>
      <c r="C924" s="185" t="s">
        <v>525</v>
      </c>
      <c r="D924" s="221" t="s">
        <v>1278</v>
      </c>
      <c r="E924" s="221" t="s">
        <v>1275</v>
      </c>
      <c r="F924" s="221" t="s">
        <v>1277</v>
      </c>
      <c r="G924" s="221" t="s">
        <v>1277</v>
      </c>
    </row>
    <row r="925" spans="1:7" x14ac:dyDescent="0.2">
      <c r="A925" s="185">
        <v>4322</v>
      </c>
      <c r="B925" s="184" t="s">
        <v>1715</v>
      </c>
      <c r="C925" s="185" t="s">
        <v>525</v>
      </c>
      <c r="D925" s="221" t="s">
        <v>1278</v>
      </c>
      <c r="E925" s="221" t="s">
        <v>1275</v>
      </c>
      <c r="F925" s="221" t="s">
        <v>1277</v>
      </c>
      <c r="G925" s="221" t="s">
        <v>1276</v>
      </c>
    </row>
    <row r="926" spans="1:7" x14ac:dyDescent="0.2">
      <c r="A926" s="185">
        <v>4323</v>
      </c>
      <c r="B926" s="184" t="s">
        <v>1716</v>
      </c>
      <c r="C926" s="185" t="s">
        <v>525</v>
      </c>
      <c r="D926" s="221" t="s">
        <v>1278</v>
      </c>
      <c r="E926" s="221" t="s">
        <v>1275</v>
      </c>
      <c r="F926" s="221" t="s">
        <v>1277</v>
      </c>
      <c r="G926" s="221" t="s">
        <v>1276</v>
      </c>
    </row>
    <row r="927" spans="1:7" x14ac:dyDescent="0.2">
      <c r="A927" s="185">
        <v>4324</v>
      </c>
      <c r="B927" s="184" t="s">
        <v>1717</v>
      </c>
      <c r="C927" s="185" t="s">
        <v>525</v>
      </c>
      <c r="D927" s="221" t="s">
        <v>1278</v>
      </c>
      <c r="E927" s="221" t="s">
        <v>1275</v>
      </c>
      <c r="F927" s="221" t="s">
        <v>1277</v>
      </c>
      <c r="G927" s="221" t="s">
        <v>1276</v>
      </c>
    </row>
    <row r="928" spans="1:7" x14ac:dyDescent="0.2">
      <c r="A928" s="185">
        <v>4331</v>
      </c>
      <c r="B928" s="184" t="s">
        <v>1718</v>
      </c>
      <c r="C928" s="185" t="s">
        <v>525</v>
      </c>
      <c r="D928" s="221" t="s">
        <v>1278</v>
      </c>
      <c r="E928" s="221" t="s">
        <v>1275</v>
      </c>
      <c r="F928" s="221" t="s">
        <v>1277</v>
      </c>
      <c r="G928" s="221" t="s">
        <v>1277</v>
      </c>
    </row>
    <row r="929" spans="1:7" x14ac:dyDescent="0.2">
      <c r="A929" s="185">
        <v>4332</v>
      </c>
      <c r="B929" s="184" t="s">
        <v>1722</v>
      </c>
      <c r="C929" s="185" t="s">
        <v>525</v>
      </c>
      <c r="D929" s="221" t="s">
        <v>1278</v>
      </c>
      <c r="E929" s="221" t="s">
        <v>1275</v>
      </c>
      <c r="F929" s="221" t="s">
        <v>1277</v>
      </c>
      <c r="G929" s="221" t="s">
        <v>1276</v>
      </c>
    </row>
    <row r="930" spans="1:7" x14ac:dyDescent="0.2">
      <c r="A930" s="185">
        <v>4341</v>
      </c>
      <c r="B930" s="184" t="s">
        <v>1723</v>
      </c>
      <c r="C930" s="185" t="s">
        <v>525</v>
      </c>
      <c r="D930" s="221" t="s">
        <v>1278</v>
      </c>
      <c r="E930" s="221" t="s">
        <v>1275</v>
      </c>
      <c r="F930" s="221" t="s">
        <v>1277</v>
      </c>
      <c r="G930" s="221" t="s">
        <v>1276</v>
      </c>
    </row>
    <row r="931" spans="1:7" x14ac:dyDescent="0.2">
      <c r="A931" s="185">
        <v>4342</v>
      </c>
      <c r="B931" s="184" t="s">
        <v>1724</v>
      </c>
      <c r="C931" s="185" t="s">
        <v>525</v>
      </c>
      <c r="D931" s="221" t="s">
        <v>1278</v>
      </c>
      <c r="E931" s="221" t="s">
        <v>1275</v>
      </c>
      <c r="F931" s="221" t="s">
        <v>1277</v>
      </c>
      <c r="G931" s="221" t="s">
        <v>1276</v>
      </c>
    </row>
    <row r="932" spans="1:7" x14ac:dyDescent="0.2">
      <c r="A932" s="185">
        <v>4343</v>
      </c>
      <c r="B932" s="184" t="s">
        <v>1725</v>
      </c>
      <c r="C932" s="185" t="s">
        <v>525</v>
      </c>
      <c r="D932" s="221" t="s">
        <v>1278</v>
      </c>
      <c r="E932" s="221" t="s">
        <v>1275</v>
      </c>
      <c r="F932" s="221" t="s">
        <v>1277</v>
      </c>
      <c r="G932" s="221" t="s">
        <v>1277</v>
      </c>
    </row>
    <row r="933" spans="1:7" x14ac:dyDescent="0.2">
      <c r="A933" s="185">
        <v>4351</v>
      </c>
      <c r="B933" s="184" t="s">
        <v>1726</v>
      </c>
      <c r="C933" s="185" t="s">
        <v>525</v>
      </c>
      <c r="D933" s="221" t="s">
        <v>1278</v>
      </c>
      <c r="E933" s="221" t="s">
        <v>1275</v>
      </c>
      <c r="F933" s="221" t="s">
        <v>1277</v>
      </c>
      <c r="G933" s="221" t="s">
        <v>1276</v>
      </c>
    </row>
    <row r="934" spans="1:7" x14ac:dyDescent="0.2">
      <c r="A934" s="185">
        <v>4352</v>
      </c>
      <c r="B934" s="184" t="s">
        <v>1727</v>
      </c>
      <c r="C934" s="185" t="s">
        <v>525</v>
      </c>
      <c r="D934" s="221" t="s">
        <v>1278</v>
      </c>
      <c r="E934" s="221" t="s">
        <v>1275</v>
      </c>
      <c r="F934" s="221" t="s">
        <v>1277</v>
      </c>
      <c r="G934" s="221" t="s">
        <v>1276</v>
      </c>
    </row>
    <row r="935" spans="1:7" x14ac:dyDescent="0.2">
      <c r="A935" s="185">
        <v>4360</v>
      </c>
      <c r="B935" s="184" t="s">
        <v>1728</v>
      </c>
      <c r="C935" s="185" t="s">
        <v>525</v>
      </c>
      <c r="D935" s="221" t="s">
        <v>1278</v>
      </c>
      <c r="E935" s="221" t="s">
        <v>1275</v>
      </c>
      <c r="F935" s="221" t="s">
        <v>1277</v>
      </c>
      <c r="G935" s="221" t="s">
        <v>1277</v>
      </c>
    </row>
    <row r="936" spans="1:7" x14ac:dyDescent="0.2">
      <c r="A936" s="185">
        <v>4362</v>
      </c>
      <c r="B936" s="184" t="s">
        <v>1729</v>
      </c>
      <c r="C936" s="185" t="s">
        <v>525</v>
      </c>
      <c r="D936" s="221" t="s">
        <v>1278</v>
      </c>
      <c r="E936" s="221" t="s">
        <v>1275</v>
      </c>
      <c r="F936" s="221" t="s">
        <v>1277</v>
      </c>
      <c r="G936" s="221" t="s">
        <v>1277</v>
      </c>
    </row>
    <row r="937" spans="1:7" x14ac:dyDescent="0.2">
      <c r="A937" s="185">
        <v>4363</v>
      </c>
      <c r="B937" s="184" t="s">
        <v>1730</v>
      </c>
      <c r="C937" s="185" t="s">
        <v>525</v>
      </c>
      <c r="D937" s="221" t="s">
        <v>1278</v>
      </c>
      <c r="E937" s="221" t="s">
        <v>1275</v>
      </c>
      <c r="F937" s="221" t="s">
        <v>1277</v>
      </c>
      <c r="G937" s="221" t="s">
        <v>1277</v>
      </c>
    </row>
    <row r="938" spans="1:7" x14ac:dyDescent="0.2">
      <c r="A938" s="185">
        <v>4364</v>
      </c>
      <c r="B938" s="184" t="s">
        <v>1731</v>
      </c>
      <c r="C938" s="185" t="s">
        <v>525</v>
      </c>
      <c r="D938" s="221" t="s">
        <v>1278</v>
      </c>
      <c r="E938" s="221" t="s">
        <v>1275</v>
      </c>
      <c r="F938" s="221" t="s">
        <v>1277</v>
      </c>
      <c r="G938" s="221" t="s">
        <v>1276</v>
      </c>
    </row>
    <row r="939" spans="1:7" x14ac:dyDescent="0.2">
      <c r="A939" s="185">
        <v>4371</v>
      </c>
      <c r="B939" s="184" t="s">
        <v>1732</v>
      </c>
      <c r="C939" s="185" t="s">
        <v>525</v>
      </c>
      <c r="D939" s="221" t="s">
        <v>1278</v>
      </c>
      <c r="E939" s="221" t="s">
        <v>1275</v>
      </c>
      <c r="F939" s="221" t="s">
        <v>1277</v>
      </c>
      <c r="G939" s="221" t="s">
        <v>1276</v>
      </c>
    </row>
    <row r="940" spans="1:7" x14ac:dyDescent="0.2">
      <c r="A940" s="185">
        <v>4372</v>
      </c>
      <c r="B940" s="184" t="s">
        <v>1733</v>
      </c>
      <c r="C940" s="185" t="s">
        <v>525</v>
      </c>
      <c r="D940" s="221" t="s">
        <v>1278</v>
      </c>
      <c r="E940" s="221" t="s">
        <v>1275</v>
      </c>
      <c r="F940" s="221" t="s">
        <v>1277</v>
      </c>
      <c r="G940" s="221" t="s">
        <v>1277</v>
      </c>
    </row>
    <row r="941" spans="1:7" x14ac:dyDescent="0.2">
      <c r="A941" s="185">
        <v>4381</v>
      </c>
      <c r="B941" s="184" t="s">
        <v>1734</v>
      </c>
      <c r="C941" s="185" t="s">
        <v>525</v>
      </c>
      <c r="D941" s="221" t="s">
        <v>1278</v>
      </c>
      <c r="E941" s="221" t="s">
        <v>1275</v>
      </c>
      <c r="F941" s="221" t="s">
        <v>1277</v>
      </c>
      <c r="G941" s="221" t="s">
        <v>1276</v>
      </c>
    </row>
    <row r="942" spans="1:7" x14ac:dyDescent="0.2">
      <c r="A942" s="185">
        <v>4382</v>
      </c>
      <c r="B942" s="184" t="s">
        <v>1735</v>
      </c>
      <c r="C942" s="185" t="s">
        <v>525</v>
      </c>
      <c r="D942" s="221" t="s">
        <v>1278</v>
      </c>
      <c r="E942" s="221" t="s">
        <v>1275</v>
      </c>
      <c r="F942" s="221" t="s">
        <v>1277</v>
      </c>
      <c r="G942" s="221" t="s">
        <v>1276</v>
      </c>
    </row>
    <row r="943" spans="1:7" x14ac:dyDescent="0.2">
      <c r="A943" s="185">
        <v>4391</v>
      </c>
      <c r="B943" s="184" t="s">
        <v>1736</v>
      </c>
      <c r="C943" s="185" t="s">
        <v>525</v>
      </c>
      <c r="D943" s="221" t="s">
        <v>1278</v>
      </c>
      <c r="E943" s="221" t="s">
        <v>1275</v>
      </c>
      <c r="F943" s="221" t="s">
        <v>1277</v>
      </c>
      <c r="G943" s="221" t="s">
        <v>1277</v>
      </c>
    </row>
    <row r="944" spans="1:7" x14ac:dyDescent="0.2">
      <c r="A944" s="185">
        <v>4392</v>
      </c>
      <c r="B944" s="184" t="s">
        <v>1737</v>
      </c>
      <c r="C944" s="185" t="s">
        <v>1290</v>
      </c>
      <c r="D944" s="221" t="s">
        <v>1278</v>
      </c>
      <c r="E944" s="221" t="s">
        <v>1275</v>
      </c>
      <c r="F944" s="221" t="s">
        <v>1277</v>
      </c>
      <c r="G944" s="221" t="s">
        <v>1276</v>
      </c>
    </row>
    <row r="945" spans="1:7" x14ac:dyDescent="0.2">
      <c r="A945" s="185">
        <v>4400</v>
      </c>
      <c r="B945" s="184" t="s">
        <v>1738</v>
      </c>
      <c r="C945" s="185" t="s">
        <v>525</v>
      </c>
      <c r="D945" s="221" t="s">
        <v>1278</v>
      </c>
      <c r="E945" s="221" t="s">
        <v>1275</v>
      </c>
      <c r="F945" s="221" t="s">
        <v>1277</v>
      </c>
      <c r="G945" s="221" t="s">
        <v>1277</v>
      </c>
    </row>
    <row r="946" spans="1:7" x14ac:dyDescent="0.2">
      <c r="A946" s="185">
        <v>4401</v>
      </c>
      <c r="B946" s="184" t="s">
        <v>1739</v>
      </c>
      <c r="C946" s="185" t="s">
        <v>525</v>
      </c>
      <c r="D946" s="221" t="s">
        <v>1280</v>
      </c>
      <c r="E946" s="221" t="s">
        <v>1275</v>
      </c>
      <c r="F946" s="221" t="s">
        <v>1276</v>
      </c>
      <c r="G946" s="221" t="s">
        <v>1277</v>
      </c>
    </row>
    <row r="947" spans="1:7" x14ac:dyDescent="0.2">
      <c r="A947" s="185">
        <v>4402</v>
      </c>
      <c r="B947" s="184" t="s">
        <v>1738</v>
      </c>
      <c r="C947" s="185" t="s">
        <v>525</v>
      </c>
      <c r="D947" s="221" t="s">
        <v>1280</v>
      </c>
      <c r="E947" s="221" t="s">
        <v>1275</v>
      </c>
      <c r="F947" s="221" t="s">
        <v>1276</v>
      </c>
      <c r="G947" s="221" t="s">
        <v>1277</v>
      </c>
    </row>
    <row r="948" spans="1:7" x14ac:dyDescent="0.2">
      <c r="A948" s="185">
        <v>4403</v>
      </c>
      <c r="B948" s="184" t="s">
        <v>1738</v>
      </c>
      <c r="C948" s="185" t="s">
        <v>525</v>
      </c>
      <c r="D948" s="221" t="s">
        <v>1280</v>
      </c>
      <c r="E948" s="221" t="s">
        <v>1275</v>
      </c>
      <c r="F948" s="221" t="s">
        <v>1276</v>
      </c>
      <c r="G948" s="221" t="s">
        <v>1277</v>
      </c>
    </row>
    <row r="949" spans="1:7" x14ac:dyDescent="0.2">
      <c r="A949" s="185">
        <v>4405</v>
      </c>
      <c r="B949" s="184" t="s">
        <v>1740</v>
      </c>
      <c r="C949" s="185" t="s">
        <v>525</v>
      </c>
      <c r="D949" s="221" t="s">
        <v>1280</v>
      </c>
      <c r="E949" s="221" t="s">
        <v>1275</v>
      </c>
      <c r="F949" s="221" t="s">
        <v>1276</v>
      </c>
      <c r="G949" s="221" t="s">
        <v>1277</v>
      </c>
    </row>
    <row r="950" spans="1:7" x14ac:dyDescent="0.2">
      <c r="A950" s="185">
        <v>4406</v>
      </c>
      <c r="B950" s="184" t="s">
        <v>1738</v>
      </c>
      <c r="C950" s="185" t="s">
        <v>525</v>
      </c>
      <c r="D950" s="221" t="s">
        <v>1280</v>
      </c>
      <c r="E950" s="221" t="s">
        <v>1275</v>
      </c>
      <c r="F950" s="221" t="s">
        <v>1276</v>
      </c>
      <c r="G950" s="221" t="s">
        <v>1277</v>
      </c>
    </row>
    <row r="951" spans="1:7" x14ac:dyDescent="0.2">
      <c r="A951" s="185">
        <v>4407</v>
      </c>
      <c r="B951" s="184" t="s">
        <v>1741</v>
      </c>
      <c r="C951" s="185" t="s">
        <v>525</v>
      </c>
      <c r="D951" s="221" t="s">
        <v>1278</v>
      </c>
      <c r="E951" s="221" t="s">
        <v>1275</v>
      </c>
      <c r="F951" s="221" t="s">
        <v>1277</v>
      </c>
      <c r="G951" s="221" t="s">
        <v>1277</v>
      </c>
    </row>
    <row r="952" spans="1:7" x14ac:dyDescent="0.2">
      <c r="A952" s="185">
        <v>4411</v>
      </c>
      <c r="B952" s="184" t="s">
        <v>1742</v>
      </c>
      <c r="C952" s="185" t="s">
        <v>525</v>
      </c>
      <c r="D952" s="221" t="s">
        <v>1280</v>
      </c>
      <c r="E952" s="221" t="s">
        <v>1275</v>
      </c>
      <c r="F952" s="221" t="s">
        <v>1276</v>
      </c>
      <c r="G952" s="221" t="s">
        <v>1277</v>
      </c>
    </row>
    <row r="953" spans="1:7" x14ac:dyDescent="0.2">
      <c r="A953" s="185">
        <v>4421</v>
      </c>
      <c r="B953" s="184" t="s">
        <v>1743</v>
      </c>
      <c r="C953" s="185" t="s">
        <v>525</v>
      </c>
      <c r="D953" s="221" t="s">
        <v>1278</v>
      </c>
      <c r="E953" s="221" t="s">
        <v>1275</v>
      </c>
      <c r="F953" s="221" t="s">
        <v>1277</v>
      </c>
      <c r="G953" s="221" t="s">
        <v>1276</v>
      </c>
    </row>
    <row r="954" spans="1:7" x14ac:dyDescent="0.2">
      <c r="A954" s="185">
        <v>4431</v>
      </c>
      <c r="B954" s="184" t="s">
        <v>1744</v>
      </c>
      <c r="C954" s="185" t="s">
        <v>1290</v>
      </c>
      <c r="D954" s="221" t="s">
        <v>1278</v>
      </c>
      <c r="E954" s="221" t="s">
        <v>1275</v>
      </c>
      <c r="F954" s="221" t="s">
        <v>1277</v>
      </c>
      <c r="G954" s="221" t="s">
        <v>1277</v>
      </c>
    </row>
    <row r="955" spans="1:7" x14ac:dyDescent="0.2">
      <c r="A955" s="185">
        <v>4432</v>
      </c>
      <c r="B955" s="184" t="s">
        <v>1745</v>
      </c>
      <c r="C955" s="185" t="s">
        <v>1290</v>
      </c>
      <c r="D955" s="221" t="s">
        <v>1278</v>
      </c>
      <c r="E955" s="221" t="s">
        <v>1275</v>
      </c>
      <c r="F955" s="221" t="s">
        <v>1277</v>
      </c>
      <c r="G955" s="221" t="s">
        <v>1276</v>
      </c>
    </row>
    <row r="956" spans="1:7" x14ac:dyDescent="0.2">
      <c r="A956" s="185">
        <v>4441</v>
      </c>
      <c r="B956" s="184" t="s">
        <v>1746</v>
      </c>
      <c r="C956" s="185" t="s">
        <v>1290</v>
      </c>
      <c r="D956" s="221" t="s">
        <v>1278</v>
      </c>
      <c r="E956" s="221" t="s">
        <v>1275</v>
      </c>
      <c r="F956" s="221" t="s">
        <v>1277</v>
      </c>
      <c r="G956" s="221" t="s">
        <v>1276</v>
      </c>
    </row>
    <row r="957" spans="1:7" x14ac:dyDescent="0.2">
      <c r="A957" s="185">
        <v>4442</v>
      </c>
      <c r="B957" s="184" t="s">
        <v>1747</v>
      </c>
      <c r="C957" s="185" t="s">
        <v>525</v>
      </c>
      <c r="D957" s="221" t="s">
        <v>1278</v>
      </c>
      <c r="E957" s="221" t="s">
        <v>1275</v>
      </c>
      <c r="F957" s="221" t="s">
        <v>1277</v>
      </c>
      <c r="G957" s="221" t="s">
        <v>1276</v>
      </c>
    </row>
    <row r="958" spans="1:7" x14ac:dyDescent="0.2">
      <c r="A958" s="185">
        <v>4443</v>
      </c>
      <c r="B958" s="184" t="s">
        <v>1748</v>
      </c>
      <c r="C958" s="185" t="s">
        <v>525</v>
      </c>
      <c r="D958" s="221" t="s">
        <v>1278</v>
      </c>
      <c r="E958" s="221" t="s">
        <v>1275</v>
      </c>
      <c r="F958" s="221" t="s">
        <v>1277</v>
      </c>
      <c r="G958" s="221" t="s">
        <v>1277</v>
      </c>
    </row>
    <row r="959" spans="1:7" x14ac:dyDescent="0.2">
      <c r="A959" s="185">
        <v>4451</v>
      </c>
      <c r="B959" s="184" t="s">
        <v>1749</v>
      </c>
      <c r="C959" s="185" t="s">
        <v>525</v>
      </c>
      <c r="D959" s="221" t="s">
        <v>1278</v>
      </c>
      <c r="E959" s="221" t="s">
        <v>1275</v>
      </c>
      <c r="F959" s="221" t="s">
        <v>1277</v>
      </c>
      <c r="G959" s="221" t="s">
        <v>1277</v>
      </c>
    </row>
    <row r="960" spans="1:7" x14ac:dyDescent="0.2">
      <c r="A960" s="185">
        <v>4452</v>
      </c>
      <c r="B960" s="184" t="s">
        <v>1750</v>
      </c>
      <c r="C960" s="185" t="s">
        <v>525</v>
      </c>
      <c r="D960" s="221" t="s">
        <v>1278</v>
      </c>
      <c r="E960" s="221" t="s">
        <v>1275</v>
      </c>
      <c r="F960" s="221" t="s">
        <v>1277</v>
      </c>
      <c r="G960" s="221" t="s">
        <v>1277</v>
      </c>
    </row>
    <row r="961" spans="1:7" x14ac:dyDescent="0.2">
      <c r="A961" s="185">
        <v>4453</v>
      </c>
      <c r="B961" s="184" t="s">
        <v>1956</v>
      </c>
      <c r="C961" s="185" t="s">
        <v>525</v>
      </c>
      <c r="D961" s="221" t="s">
        <v>1278</v>
      </c>
      <c r="E961" s="221" t="s">
        <v>1275</v>
      </c>
      <c r="F961" s="221" t="s">
        <v>1277</v>
      </c>
      <c r="G961" s="221" t="s">
        <v>1276</v>
      </c>
    </row>
    <row r="962" spans="1:7" x14ac:dyDescent="0.2">
      <c r="A962" s="185">
        <v>4460</v>
      </c>
      <c r="B962" s="184" t="s">
        <v>1751</v>
      </c>
      <c r="C962" s="185" t="s">
        <v>525</v>
      </c>
      <c r="D962" s="221" t="s">
        <v>1278</v>
      </c>
      <c r="E962" s="221" t="s">
        <v>1275</v>
      </c>
      <c r="F962" s="221" t="s">
        <v>1277</v>
      </c>
      <c r="G962" s="221" t="s">
        <v>1276</v>
      </c>
    </row>
    <row r="963" spans="1:7" x14ac:dyDescent="0.2">
      <c r="A963" s="185">
        <v>4461</v>
      </c>
      <c r="B963" s="184" t="s">
        <v>1752</v>
      </c>
      <c r="C963" s="185" t="s">
        <v>525</v>
      </c>
      <c r="D963" s="221" t="s">
        <v>1278</v>
      </c>
      <c r="E963" s="221" t="s">
        <v>1275</v>
      </c>
      <c r="F963" s="221" t="s">
        <v>1277</v>
      </c>
      <c r="G963" s="221" t="s">
        <v>1276</v>
      </c>
    </row>
    <row r="964" spans="1:7" x14ac:dyDescent="0.2">
      <c r="A964" s="185">
        <v>4462</v>
      </c>
      <c r="B964" s="184" t="s">
        <v>260</v>
      </c>
      <c r="C964" s="185" t="s">
        <v>525</v>
      </c>
      <c r="D964" s="221" t="s">
        <v>1278</v>
      </c>
      <c r="E964" s="221" t="s">
        <v>1275</v>
      </c>
      <c r="F964" s="221" t="s">
        <v>1277</v>
      </c>
      <c r="G964" s="221" t="s">
        <v>1276</v>
      </c>
    </row>
    <row r="965" spans="1:7" x14ac:dyDescent="0.2">
      <c r="A965" s="185">
        <v>4463</v>
      </c>
      <c r="B965" s="184" t="s">
        <v>1753</v>
      </c>
      <c r="C965" s="185" t="s">
        <v>525</v>
      </c>
      <c r="D965" s="221" t="s">
        <v>1278</v>
      </c>
      <c r="E965" s="221" t="s">
        <v>1275</v>
      </c>
      <c r="F965" s="221" t="s">
        <v>1277</v>
      </c>
      <c r="G965" s="221" t="s">
        <v>1277</v>
      </c>
    </row>
    <row r="966" spans="1:7" x14ac:dyDescent="0.2">
      <c r="A966" s="185">
        <v>4464</v>
      </c>
      <c r="B966" s="184" t="s">
        <v>1754</v>
      </c>
      <c r="C966" s="185" t="s">
        <v>525</v>
      </c>
      <c r="D966" s="221" t="s">
        <v>1278</v>
      </c>
      <c r="E966" s="221" t="s">
        <v>1275</v>
      </c>
      <c r="F966" s="221" t="s">
        <v>1277</v>
      </c>
      <c r="G966" s="221" t="s">
        <v>1276</v>
      </c>
    </row>
    <row r="967" spans="1:7" x14ac:dyDescent="0.2">
      <c r="A967" s="185">
        <v>4470</v>
      </c>
      <c r="B967" s="184" t="s">
        <v>1755</v>
      </c>
      <c r="C967" s="185" t="s">
        <v>525</v>
      </c>
      <c r="D967" s="221" t="s">
        <v>1278</v>
      </c>
      <c r="E967" s="221" t="s">
        <v>1275</v>
      </c>
      <c r="F967" s="221" t="s">
        <v>1277</v>
      </c>
      <c r="G967" s="221" t="s">
        <v>1277</v>
      </c>
    </row>
    <row r="968" spans="1:7" x14ac:dyDescent="0.2">
      <c r="A968" s="185">
        <v>4481</v>
      </c>
      <c r="B968" s="184" t="s">
        <v>1756</v>
      </c>
      <c r="C968" s="185" t="s">
        <v>525</v>
      </c>
      <c r="D968" s="221" t="s">
        <v>1278</v>
      </c>
      <c r="E968" s="221" t="s">
        <v>1275</v>
      </c>
      <c r="F968" s="221" t="s">
        <v>1277</v>
      </c>
      <c r="G968" s="221" t="s">
        <v>1277</v>
      </c>
    </row>
    <row r="969" spans="1:7" x14ac:dyDescent="0.2">
      <c r="A969" s="185">
        <v>4482</v>
      </c>
      <c r="B969" s="184" t="s">
        <v>1757</v>
      </c>
      <c r="C969" s="185" t="s">
        <v>1290</v>
      </c>
      <c r="D969" s="221" t="s">
        <v>1278</v>
      </c>
      <c r="E969" s="221" t="s">
        <v>1275</v>
      </c>
      <c r="F969" s="221" t="s">
        <v>1277</v>
      </c>
      <c r="G969" s="221" t="s">
        <v>1276</v>
      </c>
    </row>
    <row r="970" spans="1:7" x14ac:dyDescent="0.2">
      <c r="A970" s="185">
        <v>4483</v>
      </c>
      <c r="B970" s="184" t="s">
        <v>1758</v>
      </c>
      <c r="C970" s="185" t="s">
        <v>525</v>
      </c>
      <c r="D970" s="221" t="s">
        <v>1278</v>
      </c>
      <c r="E970" s="221" t="s">
        <v>1275</v>
      </c>
      <c r="F970" s="221" t="s">
        <v>1277</v>
      </c>
      <c r="G970" s="221" t="s">
        <v>1276</v>
      </c>
    </row>
    <row r="971" spans="1:7" x14ac:dyDescent="0.2">
      <c r="A971" s="185">
        <v>4484</v>
      </c>
      <c r="B971" s="184" t="s">
        <v>1759</v>
      </c>
      <c r="C971" s="185" t="s">
        <v>525</v>
      </c>
      <c r="D971" s="221" t="s">
        <v>1278</v>
      </c>
      <c r="E971" s="221" t="s">
        <v>1275</v>
      </c>
      <c r="F971" s="221" t="s">
        <v>1277</v>
      </c>
      <c r="G971" s="221" t="s">
        <v>1277</v>
      </c>
    </row>
    <row r="972" spans="1:7" x14ac:dyDescent="0.2">
      <c r="A972" s="185">
        <v>4490</v>
      </c>
      <c r="B972" s="184" t="s">
        <v>1760</v>
      </c>
      <c r="C972" s="185" t="s">
        <v>525</v>
      </c>
      <c r="D972" s="221" t="s">
        <v>1278</v>
      </c>
      <c r="E972" s="221" t="s">
        <v>1275</v>
      </c>
      <c r="F972" s="221" t="s">
        <v>1277</v>
      </c>
      <c r="G972" s="221" t="s">
        <v>1277</v>
      </c>
    </row>
    <row r="973" spans="1:7" x14ac:dyDescent="0.2">
      <c r="A973" s="185">
        <v>4491</v>
      </c>
      <c r="B973" s="184" t="s">
        <v>1761</v>
      </c>
      <c r="C973" s="185" t="s">
        <v>525</v>
      </c>
      <c r="D973" s="221" t="s">
        <v>1278</v>
      </c>
      <c r="E973" s="221" t="s">
        <v>1275</v>
      </c>
      <c r="F973" s="221" t="s">
        <v>1277</v>
      </c>
      <c r="G973" s="221" t="s">
        <v>1277</v>
      </c>
    </row>
    <row r="974" spans="1:7" x14ac:dyDescent="0.2">
      <c r="A974" s="185">
        <v>4492</v>
      </c>
      <c r="B974" s="184" t="s">
        <v>1762</v>
      </c>
      <c r="C974" s="185" t="s">
        <v>525</v>
      </c>
      <c r="D974" s="221" t="s">
        <v>1278</v>
      </c>
      <c r="E974" s="221" t="s">
        <v>1275</v>
      </c>
      <c r="F974" s="221" t="s">
        <v>1277</v>
      </c>
      <c r="G974" s="221" t="s">
        <v>1276</v>
      </c>
    </row>
    <row r="975" spans="1:7" x14ac:dyDescent="0.2">
      <c r="A975" s="185">
        <v>4493</v>
      </c>
      <c r="B975" s="184" t="s">
        <v>1763</v>
      </c>
      <c r="C975" s="185" t="s">
        <v>525</v>
      </c>
      <c r="D975" s="221" t="s">
        <v>1278</v>
      </c>
      <c r="E975" s="221" t="s">
        <v>1275</v>
      </c>
      <c r="F975" s="221" t="s">
        <v>1277</v>
      </c>
      <c r="G975" s="221" t="s">
        <v>1276</v>
      </c>
    </row>
    <row r="976" spans="1:7" x14ac:dyDescent="0.2">
      <c r="A976" s="185">
        <v>4501</v>
      </c>
      <c r="B976" s="184" t="s">
        <v>1764</v>
      </c>
      <c r="C976" s="185" t="s">
        <v>525</v>
      </c>
      <c r="D976" s="221" t="s">
        <v>1278</v>
      </c>
      <c r="E976" s="221" t="s">
        <v>1275</v>
      </c>
      <c r="F976" s="221" t="s">
        <v>1277</v>
      </c>
      <c r="G976" s="221" t="s">
        <v>1277</v>
      </c>
    </row>
    <row r="977" spans="1:7" x14ac:dyDescent="0.2">
      <c r="A977" s="185">
        <v>4502</v>
      </c>
      <c r="B977" s="184" t="s">
        <v>1765</v>
      </c>
      <c r="C977" s="185" t="s">
        <v>525</v>
      </c>
      <c r="D977" s="221" t="s">
        <v>1278</v>
      </c>
      <c r="E977" s="221" t="s">
        <v>1275</v>
      </c>
      <c r="F977" s="221" t="s">
        <v>1277</v>
      </c>
      <c r="G977" s="221" t="s">
        <v>1277</v>
      </c>
    </row>
    <row r="978" spans="1:7" x14ac:dyDescent="0.2">
      <c r="A978" s="185">
        <v>4511</v>
      </c>
      <c r="B978" s="184" t="s">
        <v>1766</v>
      </c>
      <c r="C978" s="185" t="s">
        <v>525</v>
      </c>
      <c r="D978" s="221" t="s">
        <v>1278</v>
      </c>
      <c r="E978" s="221" t="s">
        <v>1275</v>
      </c>
      <c r="F978" s="221" t="s">
        <v>1277</v>
      </c>
      <c r="G978" s="221" t="s">
        <v>1276</v>
      </c>
    </row>
    <row r="979" spans="1:7" x14ac:dyDescent="0.2">
      <c r="A979" s="185">
        <v>4521</v>
      </c>
      <c r="B979" s="184" t="s">
        <v>1767</v>
      </c>
      <c r="C979" s="185" t="s">
        <v>525</v>
      </c>
      <c r="D979" s="221" t="s">
        <v>1278</v>
      </c>
      <c r="E979" s="221" t="s">
        <v>1275</v>
      </c>
      <c r="F979" s="221" t="s">
        <v>1277</v>
      </c>
      <c r="G979" s="221" t="s">
        <v>1276</v>
      </c>
    </row>
    <row r="980" spans="1:7" x14ac:dyDescent="0.2">
      <c r="A980" s="185">
        <v>4522</v>
      </c>
      <c r="B980" s="184" t="s">
        <v>1768</v>
      </c>
      <c r="C980" s="185" t="s">
        <v>525</v>
      </c>
      <c r="D980" s="221" t="s">
        <v>1278</v>
      </c>
      <c r="E980" s="221" t="s">
        <v>1275</v>
      </c>
      <c r="F980" s="221" t="s">
        <v>1277</v>
      </c>
      <c r="G980" s="221" t="s">
        <v>1277</v>
      </c>
    </row>
    <row r="981" spans="1:7" x14ac:dyDescent="0.2">
      <c r="A981" s="185">
        <v>4523</v>
      </c>
      <c r="B981" s="184" t="s">
        <v>1769</v>
      </c>
      <c r="C981" s="185" t="s">
        <v>525</v>
      </c>
      <c r="D981" s="221" t="s">
        <v>1278</v>
      </c>
      <c r="E981" s="221" t="s">
        <v>1275</v>
      </c>
      <c r="F981" s="221" t="s">
        <v>1277</v>
      </c>
      <c r="G981" s="221" t="s">
        <v>1276</v>
      </c>
    </row>
    <row r="982" spans="1:7" x14ac:dyDescent="0.2">
      <c r="A982" s="185">
        <v>4531</v>
      </c>
      <c r="B982" s="184" t="s">
        <v>1770</v>
      </c>
      <c r="C982" s="185" t="s">
        <v>525</v>
      </c>
      <c r="D982" s="221" t="s">
        <v>1278</v>
      </c>
      <c r="E982" s="221" t="s">
        <v>1275</v>
      </c>
      <c r="F982" s="221" t="s">
        <v>1277</v>
      </c>
      <c r="G982" s="221" t="s">
        <v>1277</v>
      </c>
    </row>
    <row r="983" spans="1:7" x14ac:dyDescent="0.2">
      <c r="A983" s="185">
        <v>4532</v>
      </c>
      <c r="B983" s="184" t="s">
        <v>1771</v>
      </c>
      <c r="C983" s="185" t="s">
        <v>525</v>
      </c>
      <c r="D983" s="221" t="s">
        <v>1278</v>
      </c>
      <c r="E983" s="221" t="s">
        <v>1275</v>
      </c>
      <c r="F983" s="221" t="s">
        <v>1277</v>
      </c>
      <c r="G983" s="221" t="s">
        <v>1276</v>
      </c>
    </row>
    <row r="984" spans="1:7" x14ac:dyDescent="0.2">
      <c r="A984" s="185">
        <v>4533</v>
      </c>
      <c r="B984" s="184" t="s">
        <v>1772</v>
      </c>
      <c r="C984" s="185" t="s">
        <v>525</v>
      </c>
      <c r="D984" s="221" t="s">
        <v>1278</v>
      </c>
      <c r="E984" s="221" t="s">
        <v>1275</v>
      </c>
      <c r="F984" s="221" t="s">
        <v>1277</v>
      </c>
      <c r="G984" s="221" t="s">
        <v>1276</v>
      </c>
    </row>
    <row r="985" spans="1:7" x14ac:dyDescent="0.2">
      <c r="A985" s="185">
        <v>4540</v>
      </c>
      <c r="B985" s="184" t="s">
        <v>1773</v>
      </c>
      <c r="C985" s="185" t="s">
        <v>525</v>
      </c>
      <c r="D985" s="221" t="s">
        <v>1278</v>
      </c>
      <c r="E985" s="221" t="s">
        <v>1275</v>
      </c>
      <c r="F985" s="221" t="s">
        <v>1277</v>
      </c>
      <c r="G985" s="221" t="s">
        <v>1277</v>
      </c>
    </row>
    <row r="986" spans="1:7" x14ac:dyDescent="0.2">
      <c r="A986" s="185">
        <v>4541</v>
      </c>
      <c r="B986" s="184" t="s">
        <v>1774</v>
      </c>
      <c r="C986" s="185" t="s">
        <v>525</v>
      </c>
      <c r="D986" s="221" t="s">
        <v>1278</v>
      </c>
      <c r="E986" s="221" t="s">
        <v>1275</v>
      </c>
      <c r="F986" s="221" t="s">
        <v>1277</v>
      </c>
      <c r="G986" s="221" t="s">
        <v>1276</v>
      </c>
    </row>
    <row r="987" spans="1:7" x14ac:dyDescent="0.2">
      <c r="A987" s="185">
        <v>4542</v>
      </c>
      <c r="B987" s="184" t="s">
        <v>1775</v>
      </c>
      <c r="C987" s="185" t="s">
        <v>525</v>
      </c>
      <c r="D987" s="221" t="s">
        <v>1278</v>
      </c>
      <c r="E987" s="221" t="s">
        <v>1275</v>
      </c>
      <c r="F987" s="221" t="s">
        <v>1277</v>
      </c>
      <c r="G987" s="221" t="s">
        <v>1276</v>
      </c>
    </row>
    <row r="988" spans="1:7" x14ac:dyDescent="0.2">
      <c r="A988" s="185">
        <v>4550</v>
      </c>
      <c r="B988" s="184" t="s">
        <v>206</v>
      </c>
      <c r="C988" s="185" t="s">
        <v>525</v>
      </c>
      <c r="D988" s="221" t="s">
        <v>1278</v>
      </c>
      <c r="E988" s="221" t="s">
        <v>1275</v>
      </c>
      <c r="F988" s="221" t="s">
        <v>1277</v>
      </c>
      <c r="G988" s="221" t="s">
        <v>1277</v>
      </c>
    </row>
    <row r="989" spans="1:7" x14ac:dyDescent="0.2">
      <c r="A989" s="185">
        <v>4551</v>
      </c>
      <c r="B989" s="184" t="s">
        <v>1776</v>
      </c>
      <c r="C989" s="185" t="s">
        <v>525</v>
      </c>
      <c r="D989" s="221" t="s">
        <v>1278</v>
      </c>
      <c r="E989" s="221" t="s">
        <v>1275</v>
      </c>
      <c r="F989" s="221" t="s">
        <v>1277</v>
      </c>
      <c r="G989" s="221" t="s">
        <v>1276</v>
      </c>
    </row>
    <row r="990" spans="1:7" x14ac:dyDescent="0.2">
      <c r="A990" s="185">
        <v>4552</v>
      </c>
      <c r="B990" s="184" t="s">
        <v>1777</v>
      </c>
      <c r="C990" s="185" t="s">
        <v>525</v>
      </c>
      <c r="D990" s="221" t="s">
        <v>1278</v>
      </c>
      <c r="E990" s="221" t="s">
        <v>1275</v>
      </c>
      <c r="F990" s="221" t="s">
        <v>1277</v>
      </c>
      <c r="G990" s="221" t="s">
        <v>1277</v>
      </c>
    </row>
    <row r="991" spans="1:7" x14ac:dyDescent="0.2">
      <c r="A991" s="185">
        <v>4553</v>
      </c>
      <c r="B991" s="184" t="s">
        <v>1778</v>
      </c>
      <c r="C991" s="185" t="s">
        <v>525</v>
      </c>
      <c r="D991" s="221" t="s">
        <v>1278</v>
      </c>
      <c r="E991" s="221" t="s">
        <v>1275</v>
      </c>
      <c r="F991" s="221" t="s">
        <v>1277</v>
      </c>
      <c r="G991" s="221" t="s">
        <v>1276</v>
      </c>
    </row>
    <row r="992" spans="1:7" x14ac:dyDescent="0.2">
      <c r="A992" s="185">
        <v>4560</v>
      </c>
      <c r="B992" s="184" t="s">
        <v>1779</v>
      </c>
      <c r="C992" s="185" t="s">
        <v>525</v>
      </c>
      <c r="D992" s="221" t="s">
        <v>1278</v>
      </c>
      <c r="E992" s="221" t="s">
        <v>1275</v>
      </c>
      <c r="F992" s="221" t="s">
        <v>1277</v>
      </c>
      <c r="G992" s="221" t="s">
        <v>1277</v>
      </c>
    </row>
    <row r="993" spans="1:7" x14ac:dyDescent="0.2">
      <c r="A993" s="185">
        <v>4562</v>
      </c>
      <c r="B993" s="184" t="s">
        <v>1780</v>
      </c>
      <c r="C993" s="185" t="s">
        <v>525</v>
      </c>
      <c r="D993" s="221" t="s">
        <v>1278</v>
      </c>
      <c r="E993" s="221" t="s">
        <v>1275</v>
      </c>
      <c r="F993" s="221" t="s">
        <v>1277</v>
      </c>
      <c r="G993" s="221" t="s">
        <v>1276</v>
      </c>
    </row>
    <row r="994" spans="1:7" x14ac:dyDescent="0.2">
      <c r="A994" s="185">
        <v>4563</v>
      </c>
      <c r="B994" s="184" t="s">
        <v>1781</v>
      </c>
      <c r="C994" s="185" t="s">
        <v>525</v>
      </c>
      <c r="D994" s="221" t="s">
        <v>1278</v>
      </c>
      <c r="E994" s="221" t="s">
        <v>1275</v>
      </c>
      <c r="F994" s="221" t="s">
        <v>1277</v>
      </c>
      <c r="G994" s="221" t="s">
        <v>1277</v>
      </c>
    </row>
    <row r="995" spans="1:7" x14ac:dyDescent="0.2">
      <c r="A995" s="185">
        <v>4564</v>
      </c>
      <c r="B995" s="184" t="s">
        <v>1782</v>
      </c>
      <c r="C995" s="185" t="s">
        <v>525</v>
      </c>
      <c r="D995" s="221" t="s">
        <v>1278</v>
      </c>
      <c r="E995" s="221" t="s">
        <v>1275</v>
      </c>
      <c r="F995" s="221" t="s">
        <v>1277</v>
      </c>
      <c r="G995" s="221" t="s">
        <v>1276</v>
      </c>
    </row>
    <row r="996" spans="1:7" x14ac:dyDescent="0.2">
      <c r="A996" s="185">
        <v>4571</v>
      </c>
      <c r="B996" s="184" t="s">
        <v>1783</v>
      </c>
      <c r="C996" s="185" t="s">
        <v>525</v>
      </c>
      <c r="D996" s="221" t="s">
        <v>1278</v>
      </c>
      <c r="E996" s="221" t="s">
        <v>1275</v>
      </c>
      <c r="F996" s="221" t="s">
        <v>1277</v>
      </c>
      <c r="G996" s="221" t="s">
        <v>1276</v>
      </c>
    </row>
    <row r="997" spans="1:7" x14ac:dyDescent="0.2">
      <c r="A997" s="185">
        <v>4572</v>
      </c>
      <c r="B997" s="184" t="s">
        <v>1784</v>
      </c>
      <c r="C997" s="185" t="s">
        <v>525</v>
      </c>
      <c r="D997" s="221" t="s">
        <v>1278</v>
      </c>
      <c r="E997" s="221" t="s">
        <v>1275</v>
      </c>
      <c r="F997" s="221" t="s">
        <v>1277</v>
      </c>
      <c r="G997" s="221" t="s">
        <v>1276</v>
      </c>
    </row>
    <row r="998" spans="1:7" x14ac:dyDescent="0.2">
      <c r="A998" s="185">
        <v>4573</v>
      </c>
      <c r="B998" s="184" t="s">
        <v>1785</v>
      </c>
      <c r="C998" s="185" t="s">
        <v>525</v>
      </c>
      <c r="D998" s="221" t="s">
        <v>1278</v>
      </c>
      <c r="E998" s="221" t="s">
        <v>1275</v>
      </c>
      <c r="F998" s="221" t="s">
        <v>1277</v>
      </c>
      <c r="G998" s="221" t="s">
        <v>1277</v>
      </c>
    </row>
    <row r="999" spans="1:7" x14ac:dyDescent="0.2">
      <c r="A999" s="185">
        <v>4574</v>
      </c>
      <c r="B999" s="184" t="s">
        <v>1786</v>
      </c>
      <c r="C999" s="185" t="s">
        <v>525</v>
      </c>
      <c r="D999" s="221" t="s">
        <v>1278</v>
      </c>
      <c r="E999" s="221" t="s">
        <v>1275</v>
      </c>
      <c r="F999" s="221" t="s">
        <v>1277</v>
      </c>
      <c r="G999" s="221" t="s">
        <v>1276</v>
      </c>
    </row>
    <row r="1000" spans="1:7" x14ac:dyDescent="0.2">
      <c r="A1000" s="185">
        <v>4575</v>
      </c>
      <c r="B1000" s="184" t="s">
        <v>1787</v>
      </c>
      <c r="C1000" s="185" t="s">
        <v>525</v>
      </c>
      <c r="D1000" s="221" t="s">
        <v>1278</v>
      </c>
      <c r="E1000" s="221" t="s">
        <v>1275</v>
      </c>
      <c r="F1000" s="221" t="s">
        <v>1277</v>
      </c>
      <c r="G1000" s="221" t="s">
        <v>1276</v>
      </c>
    </row>
    <row r="1001" spans="1:7" x14ac:dyDescent="0.2">
      <c r="A1001" s="185">
        <v>4580</v>
      </c>
      <c r="B1001" s="184" t="s">
        <v>1788</v>
      </c>
      <c r="C1001" s="185" t="s">
        <v>525</v>
      </c>
      <c r="D1001" s="221" t="s">
        <v>1278</v>
      </c>
      <c r="E1001" s="221" t="s">
        <v>1275</v>
      </c>
      <c r="F1001" s="221" t="s">
        <v>1277</v>
      </c>
      <c r="G1001" s="221" t="s">
        <v>1277</v>
      </c>
    </row>
    <row r="1002" spans="1:7" x14ac:dyDescent="0.2">
      <c r="A1002" s="185">
        <v>4581</v>
      </c>
      <c r="B1002" s="184" t="s">
        <v>1791</v>
      </c>
      <c r="C1002" s="185" t="s">
        <v>525</v>
      </c>
      <c r="D1002" s="221" t="s">
        <v>1278</v>
      </c>
      <c r="E1002" s="221" t="s">
        <v>1275</v>
      </c>
      <c r="F1002" s="221" t="s">
        <v>1277</v>
      </c>
      <c r="G1002" s="221" t="s">
        <v>1276</v>
      </c>
    </row>
    <row r="1003" spans="1:7" x14ac:dyDescent="0.2">
      <c r="A1003" s="185">
        <v>4582</v>
      </c>
      <c r="B1003" s="184" t="s">
        <v>1792</v>
      </c>
      <c r="C1003" s="185" t="s">
        <v>525</v>
      </c>
      <c r="D1003" s="221" t="s">
        <v>1278</v>
      </c>
      <c r="E1003" s="221" t="s">
        <v>1275</v>
      </c>
      <c r="F1003" s="221" t="s">
        <v>1277</v>
      </c>
      <c r="G1003" s="221" t="s">
        <v>1277</v>
      </c>
    </row>
    <row r="1004" spans="1:7" x14ac:dyDescent="0.2">
      <c r="A1004" s="185">
        <v>4591</v>
      </c>
      <c r="B1004" s="184" t="s">
        <v>1793</v>
      </c>
      <c r="C1004" s="185" t="s">
        <v>525</v>
      </c>
      <c r="D1004" s="221" t="s">
        <v>1278</v>
      </c>
      <c r="E1004" s="221" t="s">
        <v>1275</v>
      </c>
      <c r="F1004" s="221" t="s">
        <v>1277</v>
      </c>
      <c r="G1004" s="221" t="s">
        <v>1277</v>
      </c>
    </row>
    <row r="1005" spans="1:7" x14ac:dyDescent="0.2">
      <c r="A1005" s="185">
        <v>4592</v>
      </c>
      <c r="B1005" s="184" t="s">
        <v>1794</v>
      </c>
      <c r="C1005" s="185" t="s">
        <v>525</v>
      </c>
      <c r="D1005" s="221" t="s">
        <v>1278</v>
      </c>
      <c r="E1005" s="221" t="s">
        <v>1275</v>
      </c>
      <c r="F1005" s="221" t="s">
        <v>1277</v>
      </c>
      <c r="G1005" s="221" t="s">
        <v>1276</v>
      </c>
    </row>
    <row r="1006" spans="1:7" x14ac:dyDescent="0.2">
      <c r="A1006" s="185">
        <v>4593</v>
      </c>
      <c r="B1006" s="184" t="s">
        <v>1795</v>
      </c>
      <c r="C1006" s="185" t="s">
        <v>525</v>
      </c>
      <c r="D1006" s="221" t="s">
        <v>1278</v>
      </c>
      <c r="E1006" s="221" t="s">
        <v>1275</v>
      </c>
      <c r="F1006" s="221" t="s">
        <v>1277</v>
      </c>
      <c r="G1006" s="221" t="s">
        <v>1276</v>
      </c>
    </row>
    <row r="1007" spans="1:7" x14ac:dyDescent="0.2">
      <c r="A1007" s="185">
        <v>4594</v>
      </c>
      <c r="B1007" s="184" t="s">
        <v>1796</v>
      </c>
      <c r="C1007" s="185" t="s">
        <v>525</v>
      </c>
      <c r="D1007" s="221" t="s">
        <v>1278</v>
      </c>
      <c r="E1007" s="221" t="s">
        <v>1275</v>
      </c>
      <c r="F1007" s="221" t="s">
        <v>1277</v>
      </c>
      <c r="G1007" s="221" t="s">
        <v>1277</v>
      </c>
    </row>
    <row r="1008" spans="1:7" x14ac:dyDescent="0.2">
      <c r="A1008" s="185">
        <v>4595</v>
      </c>
      <c r="B1008" s="184" t="s">
        <v>1797</v>
      </c>
      <c r="C1008" s="185" t="s">
        <v>525</v>
      </c>
      <c r="D1008" s="221" t="s">
        <v>1278</v>
      </c>
      <c r="E1008" s="221" t="s">
        <v>1275</v>
      </c>
      <c r="F1008" s="221" t="s">
        <v>1277</v>
      </c>
      <c r="G1008" s="221" t="s">
        <v>1276</v>
      </c>
    </row>
    <row r="1009" spans="1:7" x14ac:dyDescent="0.2">
      <c r="A1009" s="185">
        <v>4600</v>
      </c>
      <c r="B1009" s="184" t="s">
        <v>285</v>
      </c>
      <c r="C1009" s="185" t="s">
        <v>525</v>
      </c>
      <c r="D1009" s="221" t="s">
        <v>1278</v>
      </c>
      <c r="E1009" s="221" t="s">
        <v>1275</v>
      </c>
      <c r="F1009" s="221" t="s">
        <v>1277</v>
      </c>
      <c r="G1009" s="221" t="s">
        <v>1277</v>
      </c>
    </row>
    <row r="1010" spans="1:7" x14ac:dyDescent="0.2">
      <c r="A1010" s="185">
        <v>4601</v>
      </c>
      <c r="B1010" s="184" t="s">
        <v>285</v>
      </c>
      <c r="C1010" s="185" t="s">
        <v>525</v>
      </c>
      <c r="D1010" s="221" t="s">
        <v>1280</v>
      </c>
      <c r="E1010" s="221" t="s">
        <v>1275</v>
      </c>
      <c r="F1010" s="221" t="s">
        <v>1276</v>
      </c>
      <c r="G1010" s="221" t="s">
        <v>1277</v>
      </c>
    </row>
    <row r="1011" spans="1:7" x14ac:dyDescent="0.2">
      <c r="A1011" s="185">
        <v>4602</v>
      </c>
      <c r="B1011" s="184" t="s">
        <v>291</v>
      </c>
      <c r="C1011" s="185" t="s">
        <v>525</v>
      </c>
      <c r="D1011" s="221" t="s">
        <v>1280</v>
      </c>
      <c r="E1011" s="221" t="s">
        <v>1275</v>
      </c>
      <c r="F1011" s="221" t="s">
        <v>1276</v>
      </c>
      <c r="G1011" s="221" t="s">
        <v>1277</v>
      </c>
    </row>
    <row r="1012" spans="1:7" x14ac:dyDescent="0.2">
      <c r="A1012" s="185">
        <v>4603</v>
      </c>
      <c r="B1012" s="184" t="s">
        <v>285</v>
      </c>
      <c r="C1012" s="185" t="s">
        <v>525</v>
      </c>
      <c r="D1012" s="221" t="s">
        <v>1280</v>
      </c>
      <c r="E1012" s="221" t="s">
        <v>1275</v>
      </c>
      <c r="F1012" s="221" t="s">
        <v>1276</v>
      </c>
      <c r="G1012" s="221" t="s">
        <v>1277</v>
      </c>
    </row>
    <row r="1013" spans="1:7" x14ac:dyDescent="0.2">
      <c r="A1013" s="185">
        <v>4604</v>
      </c>
      <c r="B1013" s="184" t="s">
        <v>285</v>
      </c>
      <c r="C1013" s="185" t="s">
        <v>525</v>
      </c>
      <c r="D1013" s="221" t="s">
        <v>1280</v>
      </c>
      <c r="E1013" s="221" t="s">
        <v>1275</v>
      </c>
      <c r="F1013" s="221" t="s">
        <v>1276</v>
      </c>
      <c r="G1013" s="221" t="s">
        <v>1277</v>
      </c>
    </row>
    <row r="1014" spans="1:7" x14ac:dyDescent="0.2">
      <c r="A1014" s="185">
        <v>4605</v>
      </c>
      <c r="B1014" s="184" t="s">
        <v>285</v>
      </c>
      <c r="C1014" s="185" t="s">
        <v>525</v>
      </c>
      <c r="D1014" s="221" t="s">
        <v>1280</v>
      </c>
      <c r="E1014" s="221" t="s">
        <v>1275</v>
      </c>
      <c r="F1014" s="221" t="s">
        <v>1276</v>
      </c>
      <c r="G1014" s="221" t="s">
        <v>1277</v>
      </c>
    </row>
    <row r="1015" spans="1:7" x14ac:dyDescent="0.2">
      <c r="A1015" s="185">
        <v>4606</v>
      </c>
      <c r="B1015" s="184" t="s">
        <v>285</v>
      </c>
      <c r="C1015" s="185" t="s">
        <v>525</v>
      </c>
      <c r="D1015" s="221" t="s">
        <v>1280</v>
      </c>
      <c r="E1015" s="221" t="s">
        <v>1275</v>
      </c>
      <c r="F1015" s="221" t="s">
        <v>1276</v>
      </c>
      <c r="G1015" s="221" t="s">
        <v>1277</v>
      </c>
    </row>
    <row r="1016" spans="1:7" x14ac:dyDescent="0.2">
      <c r="A1016" s="185">
        <v>4607</v>
      </c>
      <c r="B1016" s="184" t="s">
        <v>285</v>
      </c>
      <c r="C1016" s="185" t="s">
        <v>525</v>
      </c>
      <c r="D1016" s="221" t="s">
        <v>1280</v>
      </c>
      <c r="E1016" s="221" t="s">
        <v>1275</v>
      </c>
      <c r="F1016" s="221" t="s">
        <v>1276</v>
      </c>
      <c r="G1016" s="221" t="s">
        <v>1277</v>
      </c>
    </row>
    <row r="1017" spans="1:7" x14ac:dyDescent="0.2">
      <c r="A1017" s="185">
        <v>4609</v>
      </c>
      <c r="B1017" s="184" t="s">
        <v>292</v>
      </c>
      <c r="C1017" s="185" t="s">
        <v>525</v>
      </c>
      <c r="D1017" s="221" t="s">
        <v>1280</v>
      </c>
      <c r="E1017" s="221" t="s">
        <v>1275</v>
      </c>
      <c r="F1017" s="221" t="s">
        <v>1276</v>
      </c>
      <c r="G1017" s="221" t="s">
        <v>1277</v>
      </c>
    </row>
    <row r="1018" spans="1:7" x14ac:dyDescent="0.2">
      <c r="A1018" s="185">
        <v>4611</v>
      </c>
      <c r="B1018" s="184" t="s">
        <v>293</v>
      </c>
      <c r="C1018" s="185" t="s">
        <v>525</v>
      </c>
      <c r="D1018" s="221" t="s">
        <v>1278</v>
      </c>
      <c r="E1018" s="221" t="s">
        <v>1275</v>
      </c>
      <c r="F1018" s="221" t="s">
        <v>1277</v>
      </c>
      <c r="G1018" s="221" t="s">
        <v>1276</v>
      </c>
    </row>
    <row r="1019" spans="1:7" x14ac:dyDescent="0.2">
      <c r="A1019" s="185">
        <v>4612</v>
      </c>
      <c r="B1019" s="184" t="s">
        <v>294</v>
      </c>
      <c r="C1019" s="185" t="s">
        <v>525</v>
      </c>
      <c r="D1019" s="221" t="s">
        <v>1278</v>
      </c>
      <c r="E1019" s="221" t="s">
        <v>1275</v>
      </c>
      <c r="F1019" s="221" t="s">
        <v>1277</v>
      </c>
      <c r="G1019" s="221" t="s">
        <v>1276</v>
      </c>
    </row>
    <row r="1020" spans="1:7" x14ac:dyDescent="0.2">
      <c r="A1020" s="185">
        <v>4613</v>
      </c>
      <c r="B1020" s="184" t="s">
        <v>295</v>
      </c>
      <c r="C1020" s="185" t="s">
        <v>525</v>
      </c>
      <c r="D1020" s="221" t="s">
        <v>1278</v>
      </c>
      <c r="E1020" s="221" t="s">
        <v>1275</v>
      </c>
      <c r="F1020" s="221" t="s">
        <v>1277</v>
      </c>
      <c r="G1020" s="221" t="s">
        <v>1276</v>
      </c>
    </row>
    <row r="1021" spans="1:7" x14ac:dyDescent="0.2">
      <c r="A1021" s="185">
        <v>4614</v>
      </c>
      <c r="B1021" s="184" t="s">
        <v>296</v>
      </c>
      <c r="C1021" s="185" t="s">
        <v>525</v>
      </c>
      <c r="D1021" s="221" t="s">
        <v>1278</v>
      </c>
      <c r="E1021" s="221" t="s">
        <v>1275</v>
      </c>
      <c r="F1021" s="221" t="s">
        <v>1277</v>
      </c>
      <c r="G1021" s="221" t="s">
        <v>1277</v>
      </c>
    </row>
    <row r="1022" spans="1:7" x14ac:dyDescent="0.2">
      <c r="A1022" s="185">
        <v>4615</v>
      </c>
      <c r="B1022" s="184" t="s">
        <v>297</v>
      </c>
      <c r="C1022" s="185" t="s">
        <v>525</v>
      </c>
      <c r="D1022" s="221" t="s">
        <v>1278</v>
      </c>
      <c r="E1022" s="221" t="s">
        <v>1275</v>
      </c>
      <c r="F1022" s="221" t="s">
        <v>1277</v>
      </c>
      <c r="G1022" s="221" t="s">
        <v>1276</v>
      </c>
    </row>
    <row r="1023" spans="1:7" x14ac:dyDescent="0.2">
      <c r="A1023" s="185">
        <v>4616</v>
      </c>
      <c r="B1023" s="184" t="s">
        <v>298</v>
      </c>
      <c r="C1023" s="185" t="s">
        <v>525</v>
      </c>
      <c r="D1023" s="221" t="s">
        <v>1278</v>
      </c>
      <c r="E1023" s="221" t="s">
        <v>1275</v>
      </c>
      <c r="F1023" s="221" t="s">
        <v>1277</v>
      </c>
      <c r="G1023" s="221" t="s">
        <v>1276</v>
      </c>
    </row>
    <row r="1024" spans="1:7" x14ac:dyDescent="0.2">
      <c r="A1024" s="185">
        <v>4621</v>
      </c>
      <c r="B1024" s="184" t="s">
        <v>299</v>
      </c>
      <c r="C1024" s="185" t="s">
        <v>525</v>
      </c>
      <c r="D1024" s="221" t="s">
        <v>1278</v>
      </c>
      <c r="E1024" s="221" t="s">
        <v>1275</v>
      </c>
      <c r="F1024" s="221" t="s">
        <v>1277</v>
      </c>
      <c r="G1024" s="221" t="s">
        <v>1276</v>
      </c>
    </row>
    <row r="1025" spans="1:7" x14ac:dyDescent="0.2">
      <c r="A1025" s="185">
        <v>4622</v>
      </c>
      <c r="B1025" s="184" t="s">
        <v>300</v>
      </c>
      <c r="C1025" s="185" t="s">
        <v>525</v>
      </c>
      <c r="D1025" s="221" t="s">
        <v>1278</v>
      </c>
      <c r="E1025" s="221" t="s">
        <v>1275</v>
      </c>
      <c r="F1025" s="221" t="s">
        <v>1277</v>
      </c>
      <c r="G1025" s="221" t="s">
        <v>1276</v>
      </c>
    </row>
    <row r="1026" spans="1:7" x14ac:dyDescent="0.2">
      <c r="A1026" s="185">
        <v>4623</v>
      </c>
      <c r="B1026" s="184" t="s">
        <v>301</v>
      </c>
      <c r="C1026" s="185" t="s">
        <v>525</v>
      </c>
      <c r="D1026" s="221" t="s">
        <v>1278</v>
      </c>
      <c r="E1026" s="221" t="s">
        <v>1275</v>
      </c>
      <c r="F1026" s="221" t="s">
        <v>1277</v>
      </c>
      <c r="G1026" s="221" t="s">
        <v>1277</v>
      </c>
    </row>
    <row r="1027" spans="1:7" x14ac:dyDescent="0.2">
      <c r="A1027" s="185">
        <v>4624</v>
      </c>
      <c r="B1027" s="184" t="s">
        <v>302</v>
      </c>
      <c r="C1027" s="185" t="s">
        <v>525</v>
      </c>
      <c r="D1027" s="221" t="s">
        <v>1278</v>
      </c>
      <c r="E1027" s="221" t="s">
        <v>1275</v>
      </c>
      <c r="F1027" s="221" t="s">
        <v>1277</v>
      </c>
      <c r="G1027" s="221" t="s">
        <v>1276</v>
      </c>
    </row>
    <row r="1028" spans="1:7" x14ac:dyDescent="0.2">
      <c r="A1028" s="185">
        <v>4625</v>
      </c>
      <c r="B1028" s="184" t="s">
        <v>303</v>
      </c>
      <c r="C1028" s="185" t="s">
        <v>525</v>
      </c>
      <c r="D1028" s="221" t="s">
        <v>1278</v>
      </c>
      <c r="E1028" s="221" t="s">
        <v>1275</v>
      </c>
      <c r="F1028" s="221" t="s">
        <v>1277</v>
      </c>
      <c r="G1028" s="221" t="s">
        <v>1276</v>
      </c>
    </row>
    <row r="1029" spans="1:7" x14ac:dyDescent="0.2">
      <c r="A1029" s="185">
        <v>4631</v>
      </c>
      <c r="B1029" s="184" t="s">
        <v>304</v>
      </c>
      <c r="C1029" s="185" t="s">
        <v>525</v>
      </c>
      <c r="D1029" s="221" t="s">
        <v>1278</v>
      </c>
      <c r="E1029" s="221" t="s">
        <v>1275</v>
      </c>
      <c r="F1029" s="221" t="s">
        <v>1277</v>
      </c>
      <c r="G1029" s="221" t="s">
        <v>1276</v>
      </c>
    </row>
    <row r="1030" spans="1:7" x14ac:dyDescent="0.2">
      <c r="A1030" s="185">
        <v>4632</v>
      </c>
      <c r="B1030" s="184" t="s">
        <v>305</v>
      </c>
      <c r="C1030" s="185" t="s">
        <v>525</v>
      </c>
      <c r="D1030" s="221" t="s">
        <v>1278</v>
      </c>
      <c r="E1030" s="221" t="s">
        <v>1275</v>
      </c>
      <c r="F1030" s="221" t="s">
        <v>1277</v>
      </c>
      <c r="G1030" s="221" t="s">
        <v>1277</v>
      </c>
    </row>
    <row r="1031" spans="1:7" x14ac:dyDescent="0.2">
      <c r="A1031" s="185">
        <v>4633</v>
      </c>
      <c r="B1031" s="184" t="s">
        <v>306</v>
      </c>
      <c r="C1031" s="185" t="s">
        <v>525</v>
      </c>
      <c r="D1031" s="221" t="s">
        <v>1278</v>
      </c>
      <c r="E1031" s="221" t="s">
        <v>1275</v>
      </c>
      <c r="F1031" s="221" t="s">
        <v>1277</v>
      </c>
      <c r="G1031" s="221" t="s">
        <v>1276</v>
      </c>
    </row>
    <row r="1032" spans="1:7" x14ac:dyDescent="0.2">
      <c r="A1032" s="185">
        <v>4641</v>
      </c>
      <c r="B1032" s="184" t="s">
        <v>307</v>
      </c>
      <c r="C1032" s="185" t="s">
        <v>525</v>
      </c>
      <c r="D1032" s="221" t="s">
        <v>1278</v>
      </c>
      <c r="E1032" s="221" t="s">
        <v>1275</v>
      </c>
      <c r="F1032" s="221" t="s">
        <v>1277</v>
      </c>
      <c r="G1032" s="221" t="s">
        <v>1276</v>
      </c>
    </row>
    <row r="1033" spans="1:7" x14ac:dyDescent="0.2">
      <c r="A1033" s="185">
        <v>4642</v>
      </c>
      <c r="B1033" s="184" t="s">
        <v>308</v>
      </c>
      <c r="C1033" s="185" t="s">
        <v>525</v>
      </c>
      <c r="D1033" s="221" t="s">
        <v>1278</v>
      </c>
      <c r="E1033" s="221" t="s">
        <v>1275</v>
      </c>
      <c r="F1033" s="221" t="s">
        <v>1277</v>
      </c>
      <c r="G1033" s="221" t="s">
        <v>1277</v>
      </c>
    </row>
    <row r="1034" spans="1:7" x14ac:dyDescent="0.2">
      <c r="A1034" s="185">
        <v>4643</v>
      </c>
      <c r="B1034" s="184" t="s">
        <v>309</v>
      </c>
      <c r="C1034" s="185" t="s">
        <v>525</v>
      </c>
      <c r="D1034" s="221" t="s">
        <v>1278</v>
      </c>
      <c r="E1034" s="221" t="s">
        <v>1275</v>
      </c>
      <c r="F1034" s="221" t="s">
        <v>1277</v>
      </c>
      <c r="G1034" s="221" t="s">
        <v>1277</v>
      </c>
    </row>
    <row r="1035" spans="1:7" x14ac:dyDescent="0.2">
      <c r="A1035" s="185">
        <v>4644</v>
      </c>
      <c r="B1035" s="184" t="s">
        <v>310</v>
      </c>
      <c r="C1035" s="185" t="s">
        <v>525</v>
      </c>
      <c r="D1035" s="221" t="s">
        <v>1278</v>
      </c>
      <c r="E1035" s="221" t="s">
        <v>1275</v>
      </c>
      <c r="F1035" s="221" t="s">
        <v>1277</v>
      </c>
      <c r="G1035" s="221" t="s">
        <v>1277</v>
      </c>
    </row>
    <row r="1036" spans="1:7" x14ac:dyDescent="0.2">
      <c r="A1036" s="185">
        <v>4645</v>
      </c>
      <c r="B1036" s="184" t="s">
        <v>311</v>
      </c>
      <c r="C1036" s="185" t="s">
        <v>525</v>
      </c>
      <c r="D1036" s="221" t="s">
        <v>1278</v>
      </c>
      <c r="E1036" s="221" t="s">
        <v>1275</v>
      </c>
      <c r="F1036" s="221" t="s">
        <v>1277</v>
      </c>
      <c r="G1036" s="221" t="s">
        <v>1276</v>
      </c>
    </row>
    <row r="1037" spans="1:7" x14ac:dyDescent="0.2">
      <c r="A1037" s="185">
        <v>4650</v>
      </c>
      <c r="B1037" s="184" t="s">
        <v>312</v>
      </c>
      <c r="C1037" s="185" t="s">
        <v>525</v>
      </c>
      <c r="D1037" s="221" t="s">
        <v>1278</v>
      </c>
      <c r="E1037" s="221" t="s">
        <v>1275</v>
      </c>
      <c r="F1037" s="221" t="s">
        <v>1277</v>
      </c>
      <c r="G1037" s="221" t="s">
        <v>1277</v>
      </c>
    </row>
    <row r="1038" spans="1:7" x14ac:dyDescent="0.2">
      <c r="A1038" s="185">
        <v>4651</v>
      </c>
      <c r="B1038" s="184" t="s">
        <v>313</v>
      </c>
      <c r="C1038" s="185" t="s">
        <v>525</v>
      </c>
      <c r="D1038" s="221" t="s">
        <v>1278</v>
      </c>
      <c r="E1038" s="221" t="s">
        <v>1275</v>
      </c>
      <c r="F1038" s="221" t="s">
        <v>1277</v>
      </c>
      <c r="G1038" s="221" t="s">
        <v>1277</v>
      </c>
    </row>
    <row r="1039" spans="1:7" x14ac:dyDescent="0.2">
      <c r="A1039" s="185">
        <v>4652</v>
      </c>
      <c r="B1039" s="184" t="s">
        <v>314</v>
      </c>
      <c r="C1039" s="185" t="s">
        <v>525</v>
      </c>
      <c r="D1039" s="221" t="s">
        <v>1278</v>
      </c>
      <c r="E1039" s="221" t="s">
        <v>1275</v>
      </c>
      <c r="F1039" s="221" t="s">
        <v>1277</v>
      </c>
      <c r="G1039" s="221" t="s">
        <v>1277</v>
      </c>
    </row>
    <row r="1040" spans="1:7" x14ac:dyDescent="0.2">
      <c r="A1040" s="185">
        <v>4653</v>
      </c>
      <c r="B1040" s="184" t="s">
        <v>315</v>
      </c>
      <c r="C1040" s="185" t="s">
        <v>525</v>
      </c>
      <c r="D1040" s="221" t="s">
        <v>1278</v>
      </c>
      <c r="E1040" s="221" t="s">
        <v>1275</v>
      </c>
      <c r="F1040" s="221" t="s">
        <v>1277</v>
      </c>
      <c r="G1040" s="221" t="s">
        <v>1276</v>
      </c>
    </row>
    <row r="1041" spans="1:7" x14ac:dyDescent="0.2">
      <c r="A1041" s="185">
        <v>4654</v>
      </c>
      <c r="B1041" s="184" t="s">
        <v>316</v>
      </c>
      <c r="C1041" s="185" t="s">
        <v>525</v>
      </c>
      <c r="D1041" s="221" t="s">
        <v>1278</v>
      </c>
      <c r="E1041" s="221" t="s">
        <v>1275</v>
      </c>
      <c r="F1041" s="221" t="s">
        <v>1277</v>
      </c>
      <c r="G1041" s="221" t="s">
        <v>1276</v>
      </c>
    </row>
    <row r="1042" spans="1:7" x14ac:dyDescent="0.2">
      <c r="A1042" s="185">
        <v>4655</v>
      </c>
      <c r="B1042" s="184" t="s">
        <v>317</v>
      </c>
      <c r="C1042" s="185" t="s">
        <v>525</v>
      </c>
      <c r="D1042" s="221" t="s">
        <v>1278</v>
      </c>
      <c r="E1042" s="221" t="s">
        <v>1275</v>
      </c>
      <c r="F1042" s="221" t="s">
        <v>1277</v>
      </c>
      <c r="G1042" s="221" t="s">
        <v>1277</v>
      </c>
    </row>
    <row r="1043" spans="1:7" x14ac:dyDescent="0.2">
      <c r="A1043" s="185">
        <v>4656</v>
      </c>
      <c r="B1043" s="184" t="s">
        <v>318</v>
      </c>
      <c r="C1043" s="185" t="s">
        <v>525</v>
      </c>
      <c r="D1043" s="221" t="s">
        <v>1278</v>
      </c>
      <c r="E1043" s="221" t="s">
        <v>1275</v>
      </c>
      <c r="F1043" s="221" t="s">
        <v>1277</v>
      </c>
      <c r="G1043" s="221" t="s">
        <v>1277</v>
      </c>
    </row>
    <row r="1044" spans="1:7" x14ac:dyDescent="0.2">
      <c r="A1044" s="185">
        <v>4661</v>
      </c>
      <c r="B1044" s="184" t="s">
        <v>319</v>
      </c>
      <c r="C1044" s="185" t="s">
        <v>525</v>
      </c>
      <c r="D1044" s="221" t="s">
        <v>1278</v>
      </c>
      <c r="E1044" s="221" t="s">
        <v>1275</v>
      </c>
      <c r="F1044" s="221" t="s">
        <v>1277</v>
      </c>
      <c r="G1044" s="221" t="s">
        <v>1277</v>
      </c>
    </row>
    <row r="1045" spans="1:7" x14ac:dyDescent="0.2">
      <c r="A1045" s="185">
        <v>4662</v>
      </c>
      <c r="B1045" s="184" t="s">
        <v>320</v>
      </c>
      <c r="C1045" s="185" t="s">
        <v>525</v>
      </c>
      <c r="D1045" s="221" t="s">
        <v>1278</v>
      </c>
      <c r="E1045" s="221" t="s">
        <v>1275</v>
      </c>
      <c r="F1045" s="221" t="s">
        <v>1277</v>
      </c>
      <c r="G1045" s="221" t="s">
        <v>1276</v>
      </c>
    </row>
    <row r="1046" spans="1:7" x14ac:dyDescent="0.2">
      <c r="A1046" s="185">
        <v>4663</v>
      </c>
      <c r="B1046" s="184" t="s">
        <v>321</v>
      </c>
      <c r="C1046" s="185" t="s">
        <v>525</v>
      </c>
      <c r="D1046" s="221" t="s">
        <v>1278</v>
      </c>
      <c r="E1046" s="221" t="s">
        <v>1275</v>
      </c>
      <c r="F1046" s="221" t="s">
        <v>1277</v>
      </c>
      <c r="G1046" s="221" t="s">
        <v>1277</v>
      </c>
    </row>
    <row r="1047" spans="1:7" x14ac:dyDescent="0.2">
      <c r="A1047" s="185">
        <v>4664</v>
      </c>
      <c r="B1047" s="184" t="s">
        <v>322</v>
      </c>
      <c r="C1047" s="185" t="s">
        <v>525</v>
      </c>
      <c r="D1047" s="221" t="s">
        <v>1278</v>
      </c>
      <c r="E1047" s="221" t="s">
        <v>1275</v>
      </c>
      <c r="F1047" s="221" t="s">
        <v>1277</v>
      </c>
      <c r="G1047" s="221" t="s">
        <v>1277</v>
      </c>
    </row>
    <row r="1048" spans="1:7" x14ac:dyDescent="0.2">
      <c r="A1048" s="185">
        <v>4671</v>
      </c>
      <c r="B1048" s="184" t="s">
        <v>323</v>
      </c>
      <c r="C1048" s="185" t="s">
        <v>525</v>
      </c>
      <c r="D1048" s="221" t="s">
        <v>1278</v>
      </c>
      <c r="E1048" s="221" t="s">
        <v>1275</v>
      </c>
      <c r="F1048" s="221" t="s">
        <v>1277</v>
      </c>
      <c r="G1048" s="221" t="s">
        <v>1276</v>
      </c>
    </row>
    <row r="1049" spans="1:7" x14ac:dyDescent="0.2">
      <c r="A1049" s="185">
        <v>4672</v>
      </c>
      <c r="B1049" s="184" t="s">
        <v>324</v>
      </c>
      <c r="C1049" s="185" t="s">
        <v>525</v>
      </c>
      <c r="D1049" s="221" t="s">
        <v>1278</v>
      </c>
      <c r="E1049" s="221" t="s">
        <v>1275</v>
      </c>
      <c r="F1049" s="221" t="s">
        <v>1277</v>
      </c>
      <c r="G1049" s="221" t="s">
        <v>1276</v>
      </c>
    </row>
    <row r="1050" spans="1:7" x14ac:dyDescent="0.2">
      <c r="A1050" s="185">
        <v>4673</v>
      </c>
      <c r="B1050" s="184" t="s">
        <v>325</v>
      </c>
      <c r="C1050" s="185" t="s">
        <v>525</v>
      </c>
      <c r="D1050" s="221" t="s">
        <v>1278</v>
      </c>
      <c r="E1050" s="221" t="s">
        <v>1275</v>
      </c>
      <c r="F1050" s="221" t="s">
        <v>1277</v>
      </c>
      <c r="G1050" s="221" t="s">
        <v>1277</v>
      </c>
    </row>
    <row r="1051" spans="1:7" x14ac:dyDescent="0.2">
      <c r="A1051" s="185">
        <v>4674</v>
      </c>
      <c r="B1051" s="184" t="s">
        <v>326</v>
      </c>
      <c r="C1051" s="185" t="s">
        <v>525</v>
      </c>
      <c r="D1051" s="221" t="s">
        <v>1278</v>
      </c>
      <c r="E1051" s="221" t="s">
        <v>1275</v>
      </c>
      <c r="F1051" s="221" t="s">
        <v>1277</v>
      </c>
      <c r="G1051" s="221" t="s">
        <v>1276</v>
      </c>
    </row>
    <row r="1052" spans="1:7" x14ac:dyDescent="0.2">
      <c r="A1052" s="185">
        <v>4675</v>
      </c>
      <c r="B1052" s="184" t="s">
        <v>327</v>
      </c>
      <c r="C1052" s="185" t="s">
        <v>525</v>
      </c>
      <c r="D1052" s="221" t="s">
        <v>1278</v>
      </c>
      <c r="E1052" s="221" t="s">
        <v>1275</v>
      </c>
      <c r="F1052" s="221" t="s">
        <v>1277</v>
      </c>
      <c r="G1052" s="221" t="s">
        <v>1277</v>
      </c>
    </row>
    <row r="1053" spans="1:7" x14ac:dyDescent="0.2">
      <c r="A1053" s="185">
        <v>4676</v>
      </c>
      <c r="B1053" s="184" t="s">
        <v>328</v>
      </c>
      <c r="C1053" s="185" t="s">
        <v>525</v>
      </c>
      <c r="D1053" s="221" t="s">
        <v>1278</v>
      </c>
      <c r="E1053" s="221" t="s">
        <v>1275</v>
      </c>
      <c r="F1053" s="221" t="s">
        <v>1277</v>
      </c>
      <c r="G1053" s="221" t="s">
        <v>1276</v>
      </c>
    </row>
    <row r="1054" spans="1:7" x14ac:dyDescent="0.2">
      <c r="A1054" s="185">
        <v>4680</v>
      </c>
      <c r="B1054" s="184" t="s">
        <v>329</v>
      </c>
      <c r="C1054" s="185" t="s">
        <v>525</v>
      </c>
      <c r="D1054" s="221" t="s">
        <v>1278</v>
      </c>
      <c r="E1054" s="221" t="s">
        <v>1275</v>
      </c>
      <c r="F1054" s="221" t="s">
        <v>1277</v>
      </c>
      <c r="G1054" s="221" t="s">
        <v>1277</v>
      </c>
    </row>
    <row r="1055" spans="1:7" x14ac:dyDescent="0.2">
      <c r="A1055" s="185">
        <v>4681</v>
      </c>
      <c r="B1055" s="184" t="s">
        <v>330</v>
      </c>
      <c r="C1055" s="185" t="s">
        <v>525</v>
      </c>
      <c r="D1055" s="221" t="s">
        <v>1278</v>
      </c>
      <c r="E1055" s="221" t="s">
        <v>1275</v>
      </c>
      <c r="F1055" s="221" t="s">
        <v>1277</v>
      </c>
      <c r="G1055" s="221" t="s">
        <v>1276</v>
      </c>
    </row>
    <row r="1056" spans="1:7" x14ac:dyDescent="0.2">
      <c r="A1056" s="185">
        <v>4682</v>
      </c>
      <c r="B1056" s="184" t="s">
        <v>331</v>
      </c>
      <c r="C1056" s="185" t="s">
        <v>525</v>
      </c>
      <c r="D1056" s="221" t="s">
        <v>1278</v>
      </c>
      <c r="E1056" s="221" t="s">
        <v>1275</v>
      </c>
      <c r="F1056" s="221" t="s">
        <v>1277</v>
      </c>
      <c r="G1056" s="221" t="s">
        <v>1276</v>
      </c>
    </row>
    <row r="1057" spans="1:7" x14ac:dyDescent="0.2">
      <c r="A1057" s="185">
        <v>4690</v>
      </c>
      <c r="B1057" s="184" t="s">
        <v>332</v>
      </c>
      <c r="C1057" s="185" t="s">
        <v>525</v>
      </c>
      <c r="D1057" s="221" t="s">
        <v>1278</v>
      </c>
      <c r="E1057" s="221" t="s">
        <v>1275</v>
      </c>
      <c r="F1057" s="221" t="s">
        <v>1277</v>
      </c>
      <c r="G1057" s="221" t="s">
        <v>1277</v>
      </c>
    </row>
    <row r="1058" spans="1:7" x14ac:dyDescent="0.2">
      <c r="A1058" s="185">
        <v>4691</v>
      </c>
      <c r="B1058" s="184" t="s">
        <v>333</v>
      </c>
      <c r="C1058" s="185" t="s">
        <v>525</v>
      </c>
      <c r="D1058" s="221" t="s">
        <v>1278</v>
      </c>
      <c r="E1058" s="221" t="s">
        <v>1275</v>
      </c>
      <c r="F1058" s="221" t="s">
        <v>1277</v>
      </c>
      <c r="G1058" s="221" t="s">
        <v>1276</v>
      </c>
    </row>
    <row r="1059" spans="1:7" x14ac:dyDescent="0.2">
      <c r="A1059" s="185">
        <v>4692</v>
      </c>
      <c r="B1059" s="184" t="s">
        <v>334</v>
      </c>
      <c r="C1059" s="185" t="s">
        <v>525</v>
      </c>
      <c r="D1059" s="221" t="s">
        <v>1278</v>
      </c>
      <c r="E1059" s="221" t="s">
        <v>1275</v>
      </c>
      <c r="F1059" s="221" t="s">
        <v>1277</v>
      </c>
      <c r="G1059" s="221" t="s">
        <v>1276</v>
      </c>
    </row>
    <row r="1060" spans="1:7" x14ac:dyDescent="0.2">
      <c r="A1060" s="185">
        <v>4693</v>
      </c>
      <c r="B1060" s="184" t="s">
        <v>335</v>
      </c>
      <c r="C1060" s="185" t="s">
        <v>525</v>
      </c>
      <c r="D1060" s="221" t="s">
        <v>1278</v>
      </c>
      <c r="E1060" s="221" t="s">
        <v>1275</v>
      </c>
      <c r="F1060" s="221" t="s">
        <v>1277</v>
      </c>
      <c r="G1060" s="221" t="s">
        <v>1276</v>
      </c>
    </row>
    <row r="1061" spans="1:7" x14ac:dyDescent="0.2">
      <c r="A1061" s="185">
        <v>4694</v>
      </c>
      <c r="B1061" s="184" t="s">
        <v>336</v>
      </c>
      <c r="C1061" s="185" t="s">
        <v>525</v>
      </c>
      <c r="D1061" s="221" t="s">
        <v>1278</v>
      </c>
      <c r="E1061" s="221" t="s">
        <v>1275</v>
      </c>
      <c r="F1061" s="221" t="s">
        <v>1277</v>
      </c>
      <c r="G1061" s="221" t="s">
        <v>1277</v>
      </c>
    </row>
    <row r="1062" spans="1:7" x14ac:dyDescent="0.2">
      <c r="A1062" s="185">
        <v>4701</v>
      </c>
      <c r="B1062" s="184" t="s">
        <v>337</v>
      </c>
      <c r="C1062" s="185" t="s">
        <v>525</v>
      </c>
      <c r="D1062" s="221" t="s">
        <v>1278</v>
      </c>
      <c r="E1062" s="221" t="s">
        <v>1275</v>
      </c>
      <c r="F1062" s="221" t="s">
        <v>1277</v>
      </c>
      <c r="G1062" s="221" t="s">
        <v>1277</v>
      </c>
    </row>
    <row r="1063" spans="1:7" x14ac:dyDescent="0.2">
      <c r="A1063" s="185">
        <v>4702</v>
      </c>
      <c r="B1063" s="184" t="s">
        <v>338</v>
      </c>
      <c r="C1063" s="185" t="s">
        <v>525</v>
      </c>
      <c r="D1063" s="221" t="s">
        <v>1278</v>
      </c>
      <c r="E1063" s="221" t="s">
        <v>1275</v>
      </c>
      <c r="F1063" s="221" t="s">
        <v>1277</v>
      </c>
      <c r="G1063" s="221" t="s">
        <v>1276</v>
      </c>
    </row>
    <row r="1064" spans="1:7" x14ac:dyDescent="0.2">
      <c r="A1064" s="185">
        <v>4707</v>
      </c>
      <c r="B1064" s="184" t="s">
        <v>339</v>
      </c>
      <c r="C1064" s="185" t="s">
        <v>525</v>
      </c>
      <c r="D1064" s="221" t="s">
        <v>1278</v>
      </c>
      <c r="E1064" s="221" t="s">
        <v>1275</v>
      </c>
      <c r="F1064" s="221" t="s">
        <v>1277</v>
      </c>
      <c r="G1064" s="221" t="s">
        <v>1276</v>
      </c>
    </row>
    <row r="1065" spans="1:7" x14ac:dyDescent="0.2">
      <c r="A1065" s="185">
        <v>4710</v>
      </c>
      <c r="B1065" s="184" t="s">
        <v>340</v>
      </c>
      <c r="C1065" s="185" t="s">
        <v>525</v>
      </c>
      <c r="D1065" s="221" t="s">
        <v>1278</v>
      </c>
      <c r="E1065" s="221" t="s">
        <v>1275</v>
      </c>
      <c r="F1065" s="221" t="s">
        <v>1277</v>
      </c>
      <c r="G1065" s="221" t="s">
        <v>1277</v>
      </c>
    </row>
    <row r="1066" spans="1:7" x14ac:dyDescent="0.2">
      <c r="A1066" s="185">
        <v>4712</v>
      </c>
      <c r="B1066" s="184" t="s">
        <v>341</v>
      </c>
      <c r="C1066" s="185" t="s">
        <v>525</v>
      </c>
      <c r="D1066" s="221" t="s">
        <v>1278</v>
      </c>
      <c r="E1066" s="221" t="s">
        <v>1275</v>
      </c>
      <c r="F1066" s="221" t="s">
        <v>1277</v>
      </c>
      <c r="G1066" s="221" t="s">
        <v>1276</v>
      </c>
    </row>
    <row r="1067" spans="1:7" x14ac:dyDescent="0.2">
      <c r="A1067" s="185">
        <v>4713</v>
      </c>
      <c r="B1067" s="184" t="s">
        <v>342</v>
      </c>
      <c r="C1067" s="185" t="s">
        <v>525</v>
      </c>
      <c r="D1067" s="221" t="s">
        <v>1278</v>
      </c>
      <c r="E1067" s="221" t="s">
        <v>1275</v>
      </c>
      <c r="F1067" s="221" t="s">
        <v>1277</v>
      </c>
      <c r="G1067" s="221" t="s">
        <v>1277</v>
      </c>
    </row>
    <row r="1068" spans="1:7" x14ac:dyDescent="0.2">
      <c r="A1068" s="185">
        <v>4714</v>
      </c>
      <c r="B1068" s="184" t="s">
        <v>343</v>
      </c>
      <c r="C1068" s="185" t="s">
        <v>525</v>
      </c>
      <c r="D1068" s="221" t="s">
        <v>1278</v>
      </c>
      <c r="E1068" s="221" t="s">
        <v>1275</v>
      </c>
      <c r="F1068" s="221" t="s">
        <v>1277</v>
      </c>
      <c r="G1068" s="221" t="s">
        <v>1276</v>
      </c>
    </row>
    <row r="1069" spans="1:7" x14ac:dyDescent="0.2">
      <c r="A1069" s="185">
        <v>4715</v>
      </c>
      <c r="B1069" s="184" t="s">
        <v>344</v>
      </c>
      <c r="C1069" s="185" t="s">
        <v>525</v>
      </c>
      <c r="D1069" s="221" t="s">
        <v>1278</v>
      </c>
      <c r="E1069" s="221" t="s">
        <v>1275</v>
      </c>
      <c r="F1069" s="221" t="s">
        <v>1277</v>
      </c>
      <c r="G1069" s="221" t="s">
        <v>1276</v>
      </c>
    </row>
    <row r="1070" spans="1:7" x14ac:dyDescent="0.2">
      <c r="A1070" s="185">
        <v>4716</v>
      </c>
      <c r="B1070" s="184" t="s">
        <v>345</v>
      </c>
      <c r="C1070" s="185" t="s">
        <v>525</v>
      </c>
      <c r="D1070" s="221" t="s">
        <v>1278</v>
      </c>
      <c r="E1070" s="221" t="s">
        <v>1275</v>
      </c>
      <c r="F1070" s="221" t="s">
        <v>1277</v>
      </c>
      <c r="G1070" s="221" t="s">
        <v>1276</v>
      </c>
    </row>
    <row r="1071" spans="1:7" x14ac:dyDescent="0.2">
      <c r="A1071" s="185">
        <v>4720</v>
      </c>
      <c r="B1071" s="184" t="s">
        <v>346</v>
      </c>
      <c r="C1071" s="185" t="s">
        <v>525</v>
      </c>
      <c r="D1071" s="221" t="s">
        <v>1278</v>
      </c>
      <c r="E1071" s="221" t="s">
        <v>1275</v>
      </c>
      <c r="F1071" s="221" t="s">
        <v>1277</v>
      </c>
      <c r="G1071" s="221" t="s">
        <v>1277</v>
      </c>
    </row>
    <row r="1072" spans="1:7" x14ac:dyDescent="0.2">
      <c r="A1072" s="185">
        <v>4721</v>
      </c>
      <c r="B1072" s="184" t="s">
        <v>347</v>
      </c>
      <c r="C1072" s="185" t="s">
        <v>525</v>
      </c>
      <c r="D1072" s="221" t="s">
        <v>1278</v>
      </c>
      <c r="E1072" s="221" t="s">
        <v>1275</v>
      </c>
      <c r="F1072" s="221" t="s">
        <v>1277</v>
      </c>
      <c r="G1072" s="221" t="s">
        <v>1276</v>
      </c>
    </row>
    <row r="1073" spans="1:7" x14ac:dyDescent="0.2">
      <c r="A1073" s="185">
        <v>4722</v>
      </c>
      <c r="B1073" s="184" t="s">
        <v>348</v>
      </c>
      <c r="C1073" s="185" t="s">
        <v>525</v>
      </c>
      <c r="D1073" s="221" t="s">
        <v>1278</v>
      </c>
      <c r="E1073" s="221" t="s">
        <v>1275</v>
      </c>
      <c r="F1073" s="221" t="s">
        <v>1277</v>
      </c>
      <c r="G1073" s="221" t="s">
        <v>1277</v>
      </c>
    </row>
    <row r="1074" spans="1:7" x14ac:dyDescent="0.2">
      <c r="A1074" s="185">
        <v>4723</v>
      </c>
      <c r="B1074" s="184" t="s">
        <v>349</v>
      </c>
      <c r="C1074" s="185" t="s">
        <v>525</v>
      </c>
      <c r="D1074" s="221" t="s">
        <v>1278</v>
      </c>
      <c r="E1074" s="221" t="s">
        <v>1275</v>
      </c>
      <c r="F1074" s="221" t="s">
        <v>1277</v>
      </c>
      <c r="G1074" s="221" t="s">
        <v>1276</v>
      </c>
    </row>
    <row r="1075" spans="1:7" x14ac:dyDescent="0.2">
      <c r="A1075" s="185">
        <v>4724</v>
      </c>
      <c r="B1075" s="184" t="s">
        <v>350</v>
      </c>
      <c r="C1075" s="185" t="s">
        <v>525</v>
      </c>
      <c r="D1075" s="221" t="s">
        <v>1278</v>
      </c>
      <c r="E1075" s="221" t="s">
        <v>1275</v>
      </c>
      <c r="F1075" s="221" t="s">
        <v>1277</v>
      </c>
      <c r="G1075" s="221" t="s">
        <v>1277</v>
      </c>
    </row>
    <row r="1076" spans="1:7" x14ac:dyDescent="0.2">
      <c r="A1076" s="185">
        <v>4725</v>
      </c>
      <c r="B1076" s="184" t="s">
        <v>351</v>
      </c>
      <c r="C1076" s="185" t="s">
        <v>525</v>
      </c>
      <c r="D1076" s="221" t="s">
        <v>1278</v>
      </c>
      <c r="E1076" s="221" t="s">
        <v>1275</v>
      </c>
      <c r="F1076" s="221" t="s">
        <v>1277</v>
      </c>
      <c r="G1076" s="221" t="s">
        <v>1276</v>
      </c>
    </row>
    <row r="1077" spans="1:7" x14ac:dyDescent="0.2">
      <c r="A1077" s="185">
        <v>4730</v>
      </c>
      <c r="B1077" s="184" t="s">
        <v>352</v>
      </c>
      <c r="C1077" s="185" t="s">
        <v>525</v>
      </c>
      <c r="D1077" s="221" t="s">
        <v>1278</v>
      </c>
      <c r="E1077" s="221" t="s">
        <v>1275</v>
      </c>
      <c r="F1077" s="221" t="s">
        <v>1277</v>
      </c>
      <c r="G1077" s="221" t="s">
        <v>1277</v>
      </c>
    </row>
    <row r="1078" spans="1:7" x14ac:dyDescent="0.2">
      <c r="A1078" s="185">
        <v>4731</v>
      </c>
      <c r="B1078" s="184" t="s">
        <v>353</v>
      </c>
      <c r="C1078" s="185" t="s">
        <v>525</v>
      </c>
      <c r="D1078" s="221" t="s">
        <v>1278</v>
      </c>
      <c r="E1078" s="221" t="s">
        <v>1275</v>
      </c>
      <c r="F1078" s="221" t="s">
        <v>1277</v>
      </c>
      <c r="G1078" s="221" t="s">
        <v>1277</v>
      </c>
    </row>
    <row r="1079" spans="1:7" x14ac:dyDescent="0.2">
      <c r="A1079" s="185">
        <v>4732</v>
      </c>
      <c r="B1079" s="184" t="s">
        <v>1731</v>
      </c>
      <c r="C1079" s="185" t="s">
        <v>525</v>
      </c>
      <c r="D1079" s="221" t="s">
        <v>1278</v>
      </c>
      <c r="E1079" s="221" t="s">
        <v>1275</v>
      </c>
      <c r="F1079" s="221" t="s">
        <v>1277</v>
      </c>
      <c r="G1079" s="221" t="s">
        <v>1276</v>
      </c>
    </row>
    <row r="1080" spans="1:7" x14ac:dyDescent="0.2">
      <c r="A1080" s="185">
        <v>4733</v>
      </c>
      <c r="B1080" s="184" t="s">
        <v>354</v>
      </c>
      <c r="C1080" s="185" t="s">
        <v>525</v>
      </c>
      <c r="D1080" s="221" t="s">
        <v>1278</v>
      </c>
      <c r="E1080" s="221" t="s">
        <v>1275</v>
      </c>
      <c r="F1080" s="221" t="s">
        <v>1277</v>
      </c>
      <c r="G1080" s="221" t="s">
        <v>1276</v>
      </c>
    </row>
    <row r="1081" spans="1:7" x14ac:dyDescent="0.2">
      <c r="A1081" s="185">
        <v>4741</v>
      </c>
      <c r="B1081" s="184" t="s">
        <v>355</v>
      </c>
      <c r="C1081" s="185" t="s">
        <v>525</v>
      </c>
      <c r="D1081" s="221" t="s">
        <v>1278</v>
      </c>
      <c r="E1081" s="221" t="s">
        <v>1275</v>
      </c>
      <c r="F1081" s="221" t="s">
        <v>1277</v>
      </c>
      <c r="G1081" s="221" t="s">
        <v>1276</v>
      </c>
    </row>
    <row r="1082" spans="1:7" x14ac:dyDescent="0.2">
      <c r="A1082" s="185">
        <v>4742</v>
      </c>
      <c r="B1082" s="184" t="s">
        <v>356</v>
      </c>
      <c r="C1082" s="185" t="s">
        <v>525</v>
      </c>
      <c r="D1082" s="221" t="s">
        <v>1278</v>
      </c>
      <c r="E1082" s="221" t="s">
        <v>1275</v>
      </c>
      <c r="F1082" s="221" t="s">
        <v>1277</v>
      </c>
      <c r="G1082" s="221" t="s">
        <v>1276</v>
      </c>
    </row>
    <row r="1083" spans="1:7" x14ac:dyDescent="0.2">
      <c r="A1083" s="185">
        <v>4743</v>
      </c>
      <c r="B1083" s="184" t="s">
        <v>357</v>
      </c>
      <c r="C1083" s="185" t="s">
        <v>525</v>
      </c>
      <c r="D1083" s="221" t="s">
        <v>1278</v>
      </c>
      <c r="E1083" s="221" t="s">
        <v>1275</v>
      </c>
      <c r="F1083" s="221" t="s">
        <v>1277</v>
      </c>
      <c r="G1083" s="221" t="s">
        <v>1276</v>
      </c>
    </row>
    <row r="1084" spans="1:7" x14ac:dyDescent="0.2">
      <c r="A1084" s="185">
        <v>4751</v>
      </c>
      <c r="B1084" s="184" t="s">
        <v>358</v>
      </c>
      <c r="C1084" s="185" t="s">
        <v>525</v>
      </c>
      <c r="D1084" s="221" t="s">
        <v>1278</v>
      </c>
      <c r="E1084" s="221" t="s">
        <v>1275</v>
      </c>
      <c r="F1084" s="221" t="s">
        <v>1277</v>
      </c>
      <c r="G1084" s="221" t="s">
        <v>1276</v>
      </c>
    </row>
    <row r="1085" spans="1:7" x14ac:dyDescent="0.2">
      <c r="A1085" s="185">
        <v>4752</v>
      </c>
      <c r="B1085" s="184" t="s">
        <v>359</v>
      </c>
      <c r="C1085" s="185" t="s">
        <v>525</v>
      </c>
      <c r="D1085" s="221" t="s">
        <v>1278</v>
      </c>
      <c r="E1085" s="221" t="s">
        <v>1275</v>
      </c>
      <c r="F1085" s="221" t="s">
        <v>1277</v>
      </c>
      <c r="G1085" s="221" t="s">
        <v>1277</v>
      </c>
    </row>
    <row r="1086" spans="1:7" x14ac:dyDescent="0.2">
      <c r="A1086" s="185">
        <v>4753</v>
      </c>
      <c r="B1086" s="184" t="s">
        <v>360</v>
      </c>
      <c r="C1086" s="185" t="s">
        <v>525</v>
      </c>
      <c r="D1086" s="221" t="s">
        <v>1278</v>
      </c>
      <c r="E1086" s="221" t="s">
        <v>1275</v>
      </c>
      <c r="F1086" s="221" t="s">
        <v>1277</v>
      </c>
      <c r="G1086" s="221" t="s">
        <v>1277</v>
      </c>
    </row>
    <row r="1087" spans="1:7" x14ac:dyDescent="0.2">
      <c r="A1087" s="185">
        <v>4754</v>
      </c>
      <c r="B1087" s="184" t="s">
        <v>361</v>
      </c>
      <c r="C1087" s="185" t="s">
        <v>525</v>
      </c>
      <c r="D1087" s="221" t="s">
        <v>1278</v>
      </c>
      <c r="E1087" s="221" t="s">
        <v>1275</v>
      </c>
      <c r="F1087" s="221" t="s">
        <v>1277</v>
      </c>
      <c r="G1087" s="221" t="s">
        <v>1276</v>
      </c>
    </row>
    <row r="1088" spans="1:7" x14ac:dyDescent="0.2">
      <c r="A1088" s="185">
        <v>4755</v>
      </c>
      <c r="B1088" s="184" t="s">
        <v>362</v>
      </c>
      <c r="C1088" s="185" t="s">
        <v>525</v>
      </c>
      <c r="D1088" s="221" t="s">
        <v>1278</v>
      </c>
      <c r="E1088" s="221" t="s">
        <v>1275</v>
      </c>
      <c r="F1088" s="221" t="s">
        <v>1277</v>
      </c>
      <c r="G1088" s="221" t="s">
        <v>1276</v>
      </c>
    </row>
    <row r="1089" spans="1:7" x14ac:dyDescent="0.2">
      <c r="A1089" s="185">
        <v>4760</v>
      </c>
      <c r="B1089" s="184" t="s">
        <v>363</v>
      </c>
      <c r="C1089" s="185" t="s">
        <v>525</v>
      </c>
      <c r="D1089" s="221" t="s">
        <v>1278</v>
      </c>
      <c r="E1089" s="221" t="s">
        <v>1275</v>
      </c>
      <c r="F1089" s="221" t="s">
        <v>1277</v>
      </c>
      <c r="G1089" s="221" t="s">
        <v>1277</v>
      </c>
    </row>
    <row r="1090" spans="1:7" x14ac:dyDescent="0.2">
      <c r="A1090" s="185">
        <v>4761</v>
      </c>
      <c r="B1090" s="184" t="s">
        <v>364</v>
      </c>
      <c r="C1090" s="185" t="s">
        <v>525</v>
      </c>
      <c r="D1090" s="221" t="s">
        <v>1278</v>
      </c>
      <c r="E1090" s="221" t="s">
        <v>1275</v>
      </c>
      <c r="F1090" s="221" t="s">
        <v>1277</v>
      </c>
      <c r="G1090" s="221" t="s">
        <v>1276</v>
      </c>
    </row>
    <row r="1091" spans="1:7" x14ac:dyDescent="0.2">
      <c r="A1091" s="185">
        <v>4762</v>
      </c>
      <c r="B1091" s="184" t="s">
        <v>365</v>
      </c>
      <c r="C1091" s="185" t="s">
        <v>525</v>
      </c>
      <c r="D1091" s="221" t="s">
        <v>1278</v>
      </c>
      <c r="E1091" s="221" t="s">
        <v>1275</v>
      </c>
      <c r="F1091" s="221" t="s">
        <v>1277</v>
      </c>
      <c r="G1091" s="221" t="s">
        <v>1276</v>
      </c>
    </row>
    <row r="1092" spans="1:7" x14ac:dyDescent="0.2">
      <c r="A1092" s="185">
        <v>4770</v>
      </c>
      <c r="B1092" s="184" t="s">
        <v>366</v>
      </c>
      <c r="C1092" s="185" t="s">
        <v>525</v>
      </c>
      <c r="D1092" s="221" t="s">
        <v>1278</v>
      </c>
      <c r="E1092" s="221" t="s">
        <v>1275</v>
      </c>
      <c r="F1092" s="221" t="s">
        <v>1277</v>
      </c>
      <c r="G1092" s="221" t="s">
        <v>1277</v>
      </c>
    </row>
    <row r="1093" spans="1:7" x14ac:dyDescent="0.2">
      <c r="A1093" s="185">
        <v>4771</v>
      </c>
      <c r="B1093" s="184" t="s">
        <v>367</v>
      </c>
      <c r="C1093" s="185" t="s">
        <v>525</v>
      </c>
      <c r="D1093" s="221" t="s">
        <v>1278</v>
      </c>
      <c r="E1093" s="221" t="s">
        <v>1275</v>
      </c>
      <c r="F1093" s="221" t="s">
        <v>1277</v>
      </c>
      <c r="G1093" s="221" t="s">
        <v>1276</v>
      </c>
    </row>
    <row r="1094" spans="1:7" x14ac:dyDescent="0.2">
      <c r="A1094" s="185">
        <v>4772</v>
      </c>
      <c r="B1094" s="184" t="s">
        <v>368</v>
      </c>
      <c r="C1094" s="185" t="s">
        <v>525</v>
      </c>
      <c r="D1094" s="221" t="s">
        <v>1278</v>
      </c>
      <c r="E1094" s="221" t="s">
        <v>1275</v>
      </c>
      <c r="F1094" s="221" t="s">
        <v>1277</v>
      </c>
      <c r="G1094" s="221" t="s">
        <v>1276</v>
      </c>
    </row>
    <row r="1095" spans="1:7" x14ac:dyDescent="0.2">
      <c r="A1095" s="185">
        <v>4773</v>
      </c>
      <c r="B1095" s="184" t="s">
        <v>369</v>
      </c>
      <c r="C1095" s="185" t="s">
        <v>525</v>
      </c>
      <c r="D1095" s="221" t="s">
        <v>1278</v>
      </c>
      <c r="E1095" s="221" t="s">
        <v>1275</v>
      </c>
      <c r="F1095" s="221" t="s">
        <v>1277</v>
      </c>
      <c r="G1095" s="221" t="s">
        <v>1276</v>
      </c>
    </row>
    <row r="1096" spans="1:7" x14ac:dyDescent="0.2">
      <c r="A1096" s="185">
        <v>4774</v>
      </c>
      <c r="B1096" s="184" t="s">
        <v>370</v>
      </c>
      <c r="C1096" s="185" t="s">
        <v>525</v>
      </c>
      <c r="D1096" s="221" t="s">
        <v>1278</v>
      </c>
      <c r="E1096" s="221" t="s">
        <v>1275</v>
      </c>
      <c r="F1096" s="221" t="s">
        <v>1277</v>
      </c>
      <c r="G1096" s="221" t="s">
        <v>1276</v>
      </c>
    </row>
    <row r="1097" spans="1:7" x14ac:dyDescent="0.2">
      <c r="A1097" s="185">
        <v>4775</v>
      </c>
      <c r="B1097" s="184" t="s">
        <v>371</v>
      </c>
      <c r="C1097" s="185" t="s">
        <v>525</v>
      </c>
      <c r="D1097" s="221" t="s">
        <v>1278</v>
      </c>
      <c r="E1097" s="221" t="s">
        <v>1275</v>
      </c>
      <c r="F1097" s="221" t="s">
        <v>1277</v>
      </c>
      <c r="G1097" s="221" t="s">
        <v>1277</v>
      </c>
    </row>
    <row r="1098" spans="1:7" x14ac:dyDescent="0.2">
      <c r="A1098" s="185">
        <v>4776</v>
      </c>
      <c r="B1098" s="184" t="s">
        <v>372</v>
      </c>
      <c r="C1098" s="185" t="s">
        <v>525</v>
      </c>
      <c r="D1098" s="221" t="s">
        <v>1278</v>
      </c>
      <c r="E1098" s="221" t="s">
        <v>1275</v>
      </c>
      <c r="F1098" s="221" t="s">
        <v>1277</v>
      </c>
      <c r="G1098" s="221" t="s">
        <v>1276</v>
      </c>
    </row>
    <row r="1099" spans="1:7" x14ac:dyDescent="0.2">
      <c r="A1099" s="185">
        <v>4777</v>
      </c>
      <c r="B1099" s="184" t="s">
        <v>373</v>
      </c>
      <c r="C1099" s="185" t="s">
        <v>525</v>
      </c>
      <c r="D1099" s="221" t="s">
        <v>1278</v>
      </c>
      <c r="E1099" s="221" t="s">
        <v>1275</v>
      </c>
      <c r="F1099" s="221" t="s">
        <v>1277</v>
      </c>
      <c r="G1099" s="221" t="s">
        <v>1276</v>
      </c>
    </row>
    <row r="1100" spans="1:7" x14ac:dyDescent="0.2">
      <c r="A1100" s="185">
        <v>4780</v>
      </c>
      <c r="B1100" s="184" t="s">
        <v>374</v>
      </c>
      <c r="C1100" s="185" t="s">
        <v>525</v>
      </c>
      <c r="D1100" s="221" t="s">
        <v>1278</v>
      </c>
      <c r="E1100" s="221" t="s">
        <v>1275</v>
      </c>
      <c r="F1100" s="221" t="s">
        <v>1277</v>
      </c>
      <c r="G1100" s="221" t="s">
        <v>1277</v>
      </c>
    </row>
    <row r="1101" spans="1:7" x14ac:dyDescent="0.2">
      <c r="A1101" s="185">
        <v>4782</v>
      </c>
      <c r="B1101" s="184" t="s">
        <v>375</v>
      </c>
      <c r="C1101" s="185" t="s">
        <v>525</v>
      </c>
      <c r="D1101" s="221" t="s">
        <v>1278</v>
      </c>
      <c r="E1101" s="221" t="s">
        <v>1275</v>
      </c>
      <c r="F1101" s="221" t="s">
        <v>1277</v>
      </c>
      <c r="G1101" s="221" t="s">
        <v>1276</v>
      </c>
    </row>
    <row r="1102" spans="1:7" x14ac:dyDescent="0.2">
      <c r="A1102" s="185">
        <v>4783</v>
      </c>
      <c r="B1102" s="184" t="s">
        <v>376</v>
      </c>
      <c r="C1102" s="185" t="s">
        <v>525</v>
      </c>
      <c r="D1102" s="221" t="s">
        <v>1278</v>
      </c>
      <c r="E1102" s="221" t="s">
        <v>1275</v>
      </c>
      <c r="F1102" s="221" t="s">
        <v>1277</v>
      </c>
      <c r="G1102" s="221" t="s">
        <v>1276</v>
      </c>
    </row>
    <row r="1103" spans="1:7" x14ac:dyDescent="0.2">
      <c r="A1103" s="185">
        <v>4784</v>
      </c>
      <c r="B1103" s="184" t="s">
        <v>377</v>
      </c>
      <c r="C1103" s="185" t="s">
        <v>525</v>
      </c>
      <c r="D1103" s="221" t="s">
        <v>1278</v>
      </c>
      <c r="E1103" s="221" t="s">
        <v>1275</v>
      </c>
      <c r="F1103" s="221" t="s">
        <v>1277</v>
      </c>
      <c r="G1103" s="221" t="s">
        <v>1277</v>
      </c>
    </row>
    <row r="1104" spans="1:7" x14ac:dyDescent="0.2">
      <c r="A1104" s="185">
        <v>4785</v>
      </c>
      <c r="B1104" s="184" t="s">
        <v>378</v>
      </c>
      <c r="C1104" s="185" t="s">
        <v>525</v>
      </c>
      <c r="D1104" s="221" t="s">
        <v>1278</v>
      </c>
      <c r="E1104" s="221" t="s">
        <v>1275</v>
      </c>
      <c r="F1104" s="221" t="s">
        <v>1277</v>
      </c>
      <c r="G1104" s="221" t="s">
        <v>1276</v>
      </c>
    </row>
    <row r="1105" spans="1:7" x14ac:dyDescent="0.2">
      <c r="A1105" s="185">
        <v>4786</v>
      </c>
      <c r="B1105" s="184" t="s">
        <v>379</v>
      </c>
      <c r="C1105" s="185" t="s">
        <v>525</v>
      </c>
      <c r="D1105" s="221" t="s">
        <v>1278</v>
      </c>
      <c r="E1105" s="221" t="s">
        <v>1275</v>
      </c>
      <c r="F1105" s="221" t="s">
        <v>1277</v>
      </c>
      <c r="G1105" s="221" t="s">
        <v>1276</v>
      </c>
    </row>
    <row r="1106" spans="1:7" x14ac:dyDescent="0.2">
      <c r="A1106" s="185">
        <v>4791</v>
      </c>
      <c r="B1106" s="184" t="s">
        <v>380</v>
      </c>
      <c r="C1106" s="185" t="s">
        <v>525</v>
      </c>
      <c r="D1106" s="221" t="s">
        <v>1278</v>
      </c>
      <c r="E1106" s="221" t="s">
        <v>1275</v>
      </c>
      <c r="F1106" s="221" t="s">
        <v>1277</v>
      </c>
      <c r="G1106" s="221" t="s">
        <v>1277</v>
      </c>
    </row>
    <row r="1107" spans="1:7" x14ac:dyDescent="0.2">
      <c r="A1107" s="185">
        <v>4792</v>
      </c>
      <c r="B1107" s="184" t="s">
        <v>381</v>
      </c>
      <c r="C1107" s="185" t="s">
        <v>525</v>
      </c>
      <c r="D1107" s="221" t="s">
        <v>1278</v>
      </c>
      <c r="E1107" s="221" t="s">
        <v>1275</v>
      </c>
      <c r="F1107" s="221" t="s">
        <v>1277</v>
      </c>
      <c r="G1107" s="221" t="s">
        <v>1277</v>
      </c>
    </row>
    <row r="1108" spans="1:7" x14ac:dyDescent="0.2">
      <c r="A1108" s="185">
        <v>4793</v>
      </c>
      <c r="B1108" s="184" t="s">
        <v>382</v>
      </c>
      <c r="C1108" s="185" t="s">
        <v>525</v>
      </c>
      <c r="D1108" s="221" t="s">
        <v>1278</v>
      </c>
      <c r="E1108" s="221" t="s">
        <v>1275</v>
      </c>
      <c r="F1108" s="221" t="s">
        <v>1277</v>
      </c>
      <c r="G1108" s="221" t="s">
        <v>1276</v>
      </c>
    </row>
    <row r="1109" spans="1:7" x14ac:dyDescent="0.2">
      <c r="A1109" s="185">
        <v>4794</v>
      </c>
      <c r="B1109" s="184" t="s">
        <v>383</v>
      </c>
      <c r="C1109" s="185" t="s">
        <v>525</v>
      </c>
      <c r="D1109" s="221" t="s">
        <v>1278</v>
      </c>
      <c r="E1109" s="221" t="s">
        <v>1275</v>
      </c>
      <c r="F1109" s="221" t="s">
        <v>1277</v>
      </c>
      <c r="G1109" s="221" t="s">
        <v>1276</v>
      </c>
    </row>
    <row r="1110" spans="1:7" x14ac:dyDescent="0.2">
      <c r="A1110" s="185">
        <v>4800</v>
      </c>
      <c r="B1110" s="184" t="s">
        <v>384</v>
      </c>
      <c r="C1110" s="185" t="s">
        <v>525</v>
      </c>
      <c r="D1110" s="221" t="s">
        <v>1278</v>
      </c>
      <c r="E1110" s="221" t="s">
        <v>1275</v>
      </c>
      <c r="F1110" s="221" t="s">
        <v>1277</v>
      </c>
      <c r="G1110" s="221" t="s">
        <v>1277</v>
      </c>
    </row>
    <row r="1111" spans="1:7" x14ac:dyDescent="0.2">
      <c r="A1111" s="185">
        <v>4801</v>
      </c>
      <c r="B1111" s="184" t="s">
        <v>385</v>
      </c>
      <c r="C1111" s="185" t="s">
        <v>525</v>
      </c>
      <c r="D1111" s="221" t="s">
        <v>1278</v>
      </c>
      <c r="E1111" s="221" t="s">
        <v>1275</v>
      </c>
      <c r="F1111" s="221" t="s">
        <v>1277</v>
      </c>
      <c r="G1111" s="221" t="s">
        <v>1276</v>
      </c>
    </row>
    <row r="1112" spans="1:7" x14ac:dyDescent="0.2">
      <c r="A1112" s="185">
        <v>4802</v>
      </c>
      <c r="B1112" s="184" t="s">
        <v>386</v>
      </c>
      <c r="C1112" s="185" t="s">
        <v>525</v>
      </c>
      <c r="D1112" s="221" t="s">
        <v>1278</v>
      </c>
      <c r="E1112" s="221" t="s">
        <v>1275</v>
      </c>
      <c r="F1112" s="221" t="s">
        <v>1277</v>
      </c>
      <c r="G1112" s="221" t="s">
        <v>1277</v>
      </c>
    </row>
    <row r="1113" spans="1:7" x14ac:dyDescent="0.2">
      <c r="A1113" s="185">
        <v>4810</v>
      </c>
      <c r="B1113" s="184" t="s">
        <v>172</v>
      </c>
      <c r="C1113" s="185" t="s">
        <v>525</v>
      </c>
      <c r="D1113" s="221" t="s">
        <v>1278</v>
      </c>
      <c r="E1113" s="221" t="s">
        <v>1275</v>
      </c>
      <c r="F1113" s="221" t="s">
        <v>1277</v>
      </c>
      <c r="G1113" s="221" t="s">
        <v>1277</v>
      </c>
    </row>
    <row r="1114" spans="1:7" x14ac:dyDescent="0.2">
      <c r="A1114" s="185">
        <v>4812</v>
      </c>
      <c r="B1114" s="184" t="s">
        <v>387</v>
      </c>
      <c r="C1114" s="185" t="s">
        <v>525</v>
      </c>
      <c r="D1114" s="221" t="s">
        <v>1278</v>
      </c>
      <c r="E1114" s="221" t="s">
        <v>1275</v>
      </c>
      <c r="F1114" s="221" t="s">
        <v>1277</v>
      </c>
      <c r="G1114" s="221" t="s">
        <v>1277</v>
      </c>
    </row>
    <row r="1115" spans="1:7" x14ac:dyDescent="0.2">
      <c r="A1115" s="185">
        <v>4813</v>
      </c>
      <c r="B1115" s="184" t="s">
        <v>388</v>
      </c>
      <c r="C1115" s="185" t="s">
        <v>525</v>
      </c>
      <c r="D1115" s="221" t="s">
        <v>1278</v>
      </c>
      <c r="E1115" s="221" t="s">
        <v>1275</v>
      </c>
      <c r="F1115" s="221" t="s">
        <v>1277</v>
      </c>
      <c r="G1115" s="221" t="s">
        <v>1277</v>
      </c>
    </row>
    <row r="1116" spans="1:7" x14ac:dyDescent="0.2">
      <c r="A1116" s="185">
        <v>4814</v>
      </c>
      <c r="B1116" s="184" t="s">
        <v>389</v>
      </c>
      <c r="C1116" s="185" t="s">
        <v>525</v>
      </c>
      <c r="D1116" s="221" t="s">
        <v>1278</v>
      </c>
      <c r="E1116" s="221" t="s">
        <v>1275</v>
      </c>
      <c r="F1116" s="221" t="s">
        <v>1277</v>
      </c>
      <c r="G1116" s="221" t="s">
        <v>1277</v>
      </c>
    </row>
    <row r="1117" spans="1:7" x14ac:dyDescent="0.2">
      <c r="A1117" s="185">
        <v>4815</v>
      </c>
      <c r="B1117" s="184" t="s">
        <v>390</v>
      </c>
      <c r="C1117" s="185" t="s">
        <v>525</v>
      </c>
      <c r="D1117" s="221" t="s">
        <v>1280</v>
      </c>
      <c r="E1117" s="221" t="s">
        <v>1275</v>
      </c>
      <c r="F1117" s="221" t="s">
        <v>1276</v>
      </c>
      <c r="G1117" s="221" t="s">
        <v>1277</v>
      </c>
    </row>
    <row r="1118" spans="1:7" x14ac:dyDescent="0.2">
      <c r="A1118" s="185">
        <v>4816</v>
      </c>
      <c r="B1118" s="184" t="s">
        <v>391</v>
      </c>
      <c r="C1118" s="185" t="s">
        <v>525</v>
      </c>
      <c r="D1118" s="221" t="s">
        <v>1278</v>
      </c>
      <c r="E1118" s="221" t="s">
        <v>1275</v>
      </c>
      <c r="F1118" s="221" t="s">
        <v>1277</v>
      </c>
      <c r="G1118" s="221" t="s">
        <v>1277</v>
      </c>
    </row>
    <row r="1119" spans="1:7" x14ac:dyDescent="0.2">
      <c r="A1119" s="185">
        <v>4817</v>
      </c>
      <c r="B1119" s="184" t="s">
        <v>392</v>
      </c>
      <c r="C1119" s="185" t="s">
        <v>525</v>
      </c>
      <c r="D1119" s="221" t="s">
        <v>1278</v>
      </c>
      <c r="E1119" s="221" t="s">
        <v>1275</v>
      </c>
      <c r="F1119" s="221" t="s">
        <v>1277</v>
      </c>
      <c r="G1119" s="221" t="s">
        <v>1276</v>
      </c>
    </row>
    <row r="1120" spans="1:7" x14ac:dyDescent="0.2">
      <c r="A1120" s="185">
        <v>4819</v>
      </c>
      <c r="B1120" s="184" t="s">
        <v>172</v>
      </c>
      <c r="C1120" s="185" t="s">
        <v>525</v>
      </c>
      <c r="D1120" s="221" t="s">
        <v>1280</v>
      </c>
      <c r="E1120" s="221" t="s">
        <v>1275</v>
      </c>
      <c r="F1120" s="221" t="s">
        <v>1276</v>
      </c>
      <c r="G1120" s="221" t="s">
        <v>1277</v>
      </c>
    </row>
    <row r="1121" spans="1:7" x14ac:dyDescent="0.2">
      <c r="A1121" s="185">
        <v>4820</v>
      </c>
      <c r="B1121" s="184" t="s">
        <v>133</v>
      </c>
      <c r="C1121" s="185" t="s">
        <v>525</v>
      </c>
      <c r="D1121" s="221" t="s">
        <v>1278</v>
      </c>
      <c r="E1121" s="221" t="s">
        <v>1275</v>
      </c>
      <c r="F1121" s="221" t="s">
        <v>1277</v>
      </c>
      <c r="G1121" s="221" t="s">
        <v>1277</v>
      </c>
    </row>
    <row r="1122" spans="1:7" x14ac:dyDescent="0.2">
      <c r="A1122" s="185">
        <v>4821</v>
      </c>
      <c r="B1122" s="184" t="s">
        <v>393</v>
      </c>
      <c r="C1122" s="185" t="s">
        <v>525</v>
      </c>
      <c r="D1122" s="221" t="s">
        <v>1278</v>
      </c>
      <c r="E1122" s="221" t="s">
        <v>1275</v>
      </c>
      <c r="F1122" s="221" t="s">
        <v>1277</v>
      </c>
      <c r="G1122" s="221" t="s">
        <v>1276</v>
      </c>
    </row>
    <row r="1123" spans="1:7" x14ac:dyDescent="0.2">
      <c r="A1123" s="185">
        <v>4822</v>
      </c>
      <c r="B1123" s="184" t="s">
        <v>394</v>
      </c>
      <c r="C1123" s="185" t="s">
        <v>525</v>
      </c>
      <c r="D1123" s="221" t="s">
        <v>1278</v>
      </c>
      <c r="E1123" s="221" t="s">
        <v>1275</v>
      </c>
      <c r="F1123" s="221" t="s">
        <v>1277</v>
      </c>
      <c r="G1123" s="221" t="s">
        <v>1277</v>
      </c>
    </row>
    <row r="1124" spans="1:7" x14ac:dyDescent="0.2">
      <c r="A1124" s="185">
        <v>4823</v>
      </c>
      <c r="B1124" s="184" t="s">
        <v>395</v>
      </c>
      <c r="C1124" s="185" t="s">
        <v>525</v>
      </c>
      <c r="D1124" s="221" t="s">
        <v>1278</v>
      </c>
      <c r="E1124" s="221" t="s">
        <v>1275</v>
      </c>
      <c r="F1124" s="221" t="s">
        <v>1277</v>
      </c>
      <c r="G1124" s="221" t="s">
        <v>1276</v>
      </c>
    </row>
    <row r="1125" spans="1:7" x14ac:dyDescent="0.2">
      <c r="A1125" s="185">
        <v>4824</v>
      </c>
      <c r="B1125" s="184" t="s">
        <v>396</v>
      </c>
      <c r="C1125" s="185" t="s">
        <v>525</v>
      </c>
      <c r="D1125" s="221" t="s">
        <v>1278</v>
      </c>
      <c r="E1125" s="221" t="s">
        <v>1275</v>
      </c>
      <c r="F1125" s="221" t="s">
        <v>1277</v>
      </c>
      <c r="G1125" s="221" t="s">
        <v>1277</v>
      </c>
    </row>
    <row r="1126" spans="1:7" x14ac:dyDescent="0.2">
      <c r="A1126" s="185">
        <v>4825</v>
      </c>
      <c r="B1126" s="184" t="s">
        <v>397</v>
      </c>
      <c r="C1126" s="185" t="s">
        <v>525</v>
      </c>
      <c r="D1126" s="221" t="s">
        <v>1278</v>
      </c>
      <c r="E1126" s="221" t="s">
        <v>1275</v>
      </c>
      <c r="F1126" s="221" t="s">
        <v>1277</v>
      </c>
      <c r="G1126" s="221" t="s">
        <v>1276</v>
      </c>
    </row>
    <row r="1127" spans="1:7" x14ac:dyDescent="0.2">
      <c r="A1127" s="185">
        <v>4829</v>
      </c>
      <c r="B1127" s="184" t="s">
        <v>133</v>
      </c>
      <c r="C1127" s="185" t="s">
        <v>525</v>
      </c>
      <c r="D1127" s="221" t="s">
        <v>1280</v>
      </c>
      <c r="E1127" s="221" t="s">
        <v>1275</v>
      </c>
      <c r="F1127" s="221" t="s">
        <v>1276</v>
      </c>
      <c r="G1127" s="221" t="s">
        <v>1277</v>
      </c>
    </row>
    <row r="1128" spans="1:7" x14ac:dyDescent="0.2">
      <c r="A1128" s="185">
        <v>4830</v>
      </c>
      <c r="B1128" s="184" t="s">
        <v>398</v>
      </c>
      <c r="C1128" s="185" t="s">
        <v>525</v>
      </c>
      <c r="D1128" s="221" t="s">
        <v>1278</v>
      </c>
      <c r="E1128" s="221" t="s">
        <v>1275</v>
      </c>
      <c r="F1128" s="221" t="s">
        <v>1277</v>
      </c>
      <c r="G1128" s="221" t="s">
        <v>1276</v>
      </c>
    </row>
    <row r="1129" spans="1:7" x14ac:dyDescent="0.2">
      <c r="A1129" s="185">
        <v>4831</v>
      </c>
      <c r="B1129" s="184" t="s">
        <v>399</v>
      </c>
      <c r="C1129" s="185" t="s">
        <v>525</v>
      </c>
      <c r="D1129" s="221" t="s">
        <v>1278</v>
      </c>
      <c r="E1129" s="221" t="s">
        <v>1275</v>
      </c>
      <c r="F1129" s="221" t="s">
        <v>1277</v>
      </c>
      <c r="G1129" s="221" t="s">
        <v>1276</v>
      </c>
    </row>
    <row r="1130" spans="1:7" x14ac:dyDescent="0.2">
      <c r="A1130" s="185">
        <v>4840</v>
      </c>
      <c r="B1130" s="184" t="s">
        <v>400</v>
      </c>
      <c r="C1130" s="185" t="s">
        <v>525</v>
      </c>
      <c r="D1130" s="221" t="s">
        <v>1278</v>
      </c>
      <c r="E1130" s="221" t="s">
        <v>1275</v>
      </c>
      <c r="F1130" s="221" t="s">
        <v>1277</v>
      </c>
      <c r="G1130" s="221" t="s">
        <v>1277</v>
      </c>
    </row>
    <row r="1131" spans="1:7" x14ac:dyDescent="0.2">
      <c r="A1131" s="185">
        <v>4841</v>
      </c>
      <c r="B1131" s="184" t="s">
        <v>401</v>
      </c>
      <c r="C1131" s="185" t="s">
        <v>525</v>
      </c>
      <c r="D1131" s="221" t="s">
        <v>1278</v>
      </c>
      <c r="E1131" s="221" t="s">
        <v>1275</v>
      </c>
      <c r="F1131" s="221" t="s">
        <v>1277</v>
      </c>
      <c r="G1131" s="221" t="s">
        <v>1276</v>
      </c>
    </row>
    <row r="1132" spans="1:7" x14ac:dyDescent="0.2">
      <c r="A1132" s="185">
        <v>4842</v>
      </c>
      <c r="B1132" s="184" t="s">
        <v>402</v>
      </c>
      <c r="C1132" s="185" t="s">
        <v>525</v>
      </c>
      <c r="D1132" s="221" t="s">
        <v>1278</v>
      </c>
      <c r="E1132" s="221" t="s">
        <v>1275</v>
      </c>
      <c r="F1132" s="221" t="s">
        <v>1277</v>
      </c>
      <c r="G1132" s="221" t="s">
        <v>1276</v>
      </c>
    </row>
    <row r="1133" spans="1:7" x14ac:dyDescent="0.2">
      <c r="A1133" s="185">
        <v>4843</v>
      </c>
      <c r="B1133" s="184" t="s">
        <v>403</v>
      </c>
      <c r="C1133" s="185" t="s">
        <v>525</v>
      </c>
      <c r="D1133" s="221" t="s">
        <v>1278</v>
      </c>
      <c r="E1133" s="221" t="s">
        <v>1275</v>
      </c>
      <c r="F1133" s="221" t="s">
        <v>1277</v>
      </c>
      <c r="G1133" s="221" t="s">
        <v>1277</v>
      </c>
    </row>
    <row r="1134" spans="1:7" x14ac:dyDescent="0.2">
      <c r="A1134" s="185">
        <v>4844</v>
      </c>
      <c r="B1134" s="184" t="s">
        <v>404</v>
      </c>
      <c r="C1134" s="185" t="s">
        <v>525</v>
      </c>
      <c r="D1134" s="221" t="s">
        <v>1278</v>
      </c>
      <c r="E1134" s="221" t="s">
        <v>1275</v>
      </c>
      <c r="F1134" s="221" t="s">
        <v>1277</v>
      </c>
      <c r="G1134" s="221" t="s">
        <v>1277</v>
      </c>
    </row>
    <row r="1135" spans="1:7" x14ac:dyDescent="0.2">
      <c r="A1135" s="185">
        <v>4845</v>
      </c>
      <c r="B1135" s="184" t="s">
        <v>405</v>
      </c>
      <c r="C1135" s="185" t="s">
        <v>525</v>
      </c>
      <c r="D1135" s="221" t="s">
        <v>1278</v>
      </c>
      <c r="E1135" s="221" t="s">
        <v>1275</v>
      </c>
      <c r="F1135" s="221" t="s">
        <v>1277</v>
      </c>
      <c r="G1135" s="221" t="s">
        <v>1276</v>
      </c>
    </row>
    <row r="1136" spans="1:7" x14ac:dyDescent="0.2">
      <c r="A1136" s="185">
        <v>4850</v>
      </c>
      <c r="B1136" s="184" t="s">
        <v>406</v>
      </c>
      <c r="C1136" s="185" t="s">
        <v>525</v>
      </c>
      <c r="D1136" s="221" t="s">
        <v>1278</v>
      </c>
      <c r="E1136" s="221" t="s">
        <v>1275</v>
      </c>
      <c r="F1136" s="221" t="s">
        <v>1277</v>
      </c>
      <c r="G1136" s="221" t="s">
        <v>1277</v>
      </c>
    </row>
    <row r="1137" spans="1:7" x14ac:dyDescent="0.2">
      <c r="A1137" s="185">
        <v>4851</v>
      </c>
      <c r="B1137" s="184" t="s">
        <v>407</v>
      </c>
      <c r="C1137" s="185" t="s">
        <v>525</v>
      </c>
      <c r="D1137" s="221" t="s">
        <v>1278</v>
      </c>
      <c r="E1137" s="221" t="s">
        <v>1275</v>
      </c>
      <c r="F1137" s="221" t="s">
        <v>1277</v>
      </c>
      <c r="G1137" s="221" t="s">
        <v>1276</v>
      </c>
    </row>
    <row r="1138" spans="1:7" x14ac:dyDescent="0.2">
      <c r="A1138" s="185">
        <v>4852</v>
      </c>
      <c r="B1138" s="184" t="s">
        <v>408</v>
      </c>
      <c r="C1138" s="185" t="s">
        <v>525</v>
      </c>
      <c r="D1138" s="221" t="s">
        <v>1278</v>
      </c>
      <c r="E1138" s="221" t="s">
        <v>1275</v>
      </c>
      <c r="F1138" s="221" t="s">
        <v>1277</v>
      </c>
      <c r="G1138" s="221" t="s">
        <v>1276</v>
      </c>
    </row>
    <row r="1139" spans="1:7" x14ac:dyDescent="0.2">
      <c r="A1139" s="185">
        <v>4853</v>
      </c>
      <c r="B1139" s="184" t="s">
        <v>409</v>
      </c>
      <c r="C1139" s="185" t="s">
        <v>525</v>
      </c>
      <c r="D1139" s="221" t="s">
        <v>1278</v>
      </c>
      <c r="E1139" s="221" t="s">
        <v>1275</v>
      </c>
      <c r="F1139" s="221" t="s">
        <v>1277</v>
      </c>
      <c r="G1139" s="221" t="s">
        <v>1277</v>
      </c>
    </row>
    <row r="1140" spans="1:7" x14ac:dyDescent="0.2">
      <c r="A1140" s="185">
        <v>4854</v>
      </c>
      <c r="B1140" s="184" t="s">
        <v>410</v>
      </c>
      <c r="C1140" s="185" t="s">
        <v>525</v>
      </c>
      <c r="D1140" s="221" t="s">
        <v>1278</v>
      </c>
      <c r="E1140" s="221" t="s">
        <v>1275</v>
      </c>
      <c r="F1140" s="221" t="s">
        <v>1277</v>
      </c>
      <c r="G1140" s="221" t="s">
        <v>1276</v>
      </c>
    </row>
    <row r="1141" spans="1:7" x14ac:dyDescent="0.2">
      <c r="A1141" s="185">
        <v>4860</v>
      </c>
      <c r="B1141" s="184" t="s">
        <v>411</v>
      </c>
      <c r="C1141" s="185" t="s">
        <v>525</v>
      </c>
      <c r="D1141" s="221" t="s">
        <v>1278</v>
      </c>
      <c r="E1141" s="221" t="s">
        <v>1275</v>
      </c>
      <c r="F1141" s="221" t="s">
        <v>1277</v>
      </c>
      <c r="G1141" s="221" t="s">
        <v>1277</v>
      </c>
    </row>
    <row r="1142" spans="1:7" x14ac:dyDescent="0.2">
      <c r="A1142" s="185">
        <v>4861</v>
      </c>
      <c r="B1142" s="184" t="s">
        <v>412</v>
      </c>
      <c r="C1142" s="185" t="s">
        <v>525</v>
      </c>
      <c r="D1142" s="221" t="s">
        <v>1278</v>
      </c>
      <c r="E1142" s="221" t="s">
        <v>1275</v>
      </c>
      <c r="F1142" s="221" t="s">
        <v>1277</v>
      </c>
      <c r="G1142" s="221" t="s">
        <v>1277</v>
      </c>
    </row>
    <row r="1143" spans="1:7" x14ac:dyDescent="0.2">
      <c r="A1143" s="185">
        <v>4863</v>
      </c>
      <c r="B1143" s="184" t="s">
        <v>413</v>
      </c>
      <c r="C1143" s="185" t="s">
        <v>525</v>
      </c>
      <c r="D1143" s="221" t="s">
        <v>1278</v>
      </c>
      <c r="E1143" s="221" t="s">
        <v>1275</v>
      </c>
      <c r="F1143" s="221" t="s">
        <v>1277</v>
      </c>
      <c r="G1143" s="221" t="s">
        <v>1277</v>
      </c>
    </row>
    <row r="1144" spans="1:7" x14ac:dyDescent="0.2">
      <c r="A1144" s="185">
        <v>4864</v>
      </c>
      <c r="B1144" s="184" t="s">
        <v>414</v>
      </c>
      <c r="C1144" s="185" t="s">
        <v>525</v>
      </c>
      <c r="D1144" s="221" t="s">
        <v>1278</v>
      </c>
      <c r="E1144" s="221" t="s">
        <v>1275</v>
      </c>
      <c r="F1144" s="221" t="s">
        <v>1277</v>
      </c>
      <c r="G1144" s="221" t="s">
        <v>1276</v>
      </c>
    </row>
    <row r="1145" spans="1:7" x14ac:dyDescent="0.2">
      <c r="A1145" s="185">
        <v>4865</v>
      </c>
      <c r="B1145" s="184" t="s">
        <v>415</v>
      </c>
      <c r="C1145" s="185" t="s">
        <v>525</v>
      </c>
      <c r="D1145" s="221" t="s">
        <v>1278</v>
      </c>
      <c r="E1145" s="221" t="s">
        <v>1275</v>
      </c>
      <c r="F1145" s="221" t="s">
        <v>1277</v>
      </c>
      <c r="G1145" s="221" t="s">
        <v>1277</v>
      </c>
    </row>
    <row r="1146" spans="1:7" x14ac:dyDescent="0.2">
      <c r="A1146" s="185">
        <v>4866</v>
      </c>
      <c r="B1146" s="184" t="s">
        <v>416</v>
      </c>
      <c r="C1146" s="185" t="s">
        <v>525</v>
      </c>
      <c r="D1146" s="221" t="s">
        <v>1278</v>
      </c>
      <c r="E1146" s="221" t="s">
        <v>1275</v>
      </c>
      <c r="F1146" s="221" t="s">
        <v>1277</v>
      </c>
      <c r="G1146" s="221" t="s">
        <v>1277</v>
      </c>
    </row>
    <row r="1147" spans="1:7" x14ac:dyDescent="0.2">
      <c r="A1147" s="185">
        <v>4870</v>
      </c>
      <c r="B1147" s="184" t="s">
        <v>417</v>
      </c>
      <c r="C1147" s="185" t="s">
        <v>525</v>
      </c>
      <c r="D1147" s="221" t="s">
        <v>1278</v>
      </c>
      <c r="E1147" s="221" t="s">
        <v>1275</v>
      </c>
      <c r="F1147" s="221" t="s">
        <v>1277</v>
      </c>
      <c r="G1147" s="221" t="s">
        <v>1277</v>
      </c>
    </row>
    <row r="1148" spans="1:7" x14ac:dyDescent="0.2">
      <c r="A1148" s="185">
        <v>4871</v>
      </c>
      <c r="B1148" s="184" t="s">
        <v>418</v>
      </c>
      <c r="C1148" s="185" t="s">
        <v>525</v>
      </c>
      <c r="D1148" s="221" t="s">
        <v>1278</v>
      </c>
      <c r="E1148" s="221" t="s">
        <v>1275</v>
      </c>
      <c r="F1148" s="221" t="s">
        <v>1277</v>
      </c>
      <c r="G1148" s="221" t="s">
        <v>1277</v>
      </c>
    </row>
    <row r="1149" spans="1:7" x14ac:dyDescent="0.2">
      <c r="A1149" s="185">
        <v>4872</v>
      </c>
      <c r="B1149" s="184" t="s">
        <v>419</v>
      </c>
      <c r="C1149" s="185" t="s">
        <v>525</v>
      </c>
      <c r="D1149" s="221" t="s">
        <v>1278</v>
      </c>
      <c r="E1149" s="221" t="s">
        <v>1275</v>
      </c>
      <c r="F1149" s="221" t="s">
        <v>1277</v>
      </c>
      <c r="G1149" s="221" t="s">
        <v>1276</v>
      </c>
    </row>
    <row r="1150" spans="1:7" x14ac:dyDescent="0.2">
      <c r="A1150" s="185">
        <v>4873</v>
      </c>
      <c r="B1150" s="184" t="s">
        <v>420</v>
      </c>
      <c r="C1150" s="185" t="s">
        <v>525</v>
      </c>
      <c r="D1150" s="221" t="s">
        <v>1278</v>
      </c>
      <c r="E1150" s="221" t="s">
        <v>1275</v>
      </c>
      <c r="F1150" s="221" t="s">
        <v>1277</v>
      </c>
      <c r="G1150" s="221" t="s">
        <v>1277</v>
      </c>
    </row>
    <row r="1151" spans="1:7" x14ac:dyDescent="0.2">
      <c r="A1151" s="185">
        <v>4874</v>
      </c>
      <c r="B1151" s="184" t="s">
        <v>421</v>
      </c>
      <c r="C1151" s="185" t="s">
        <v>525</v>
      </c>
      <c r="D1151" s="221" t="s">
        <v>422</v>
      </c>
      <c r="E1151" s="221" t="s">
        <v>423</v>
      </c>
      <c r="F1151" s="221" t="s">
        <v>1276</v>
      </c>
      <c r="G1151" s="221" t="s">
        <v>1276</v>
      </c>
    </row>
    <row r="1152" spans="1:7" x14ac:dyDescent="0.2">
      <c r="A1152" s="185">
        <v>4880</v>
      </c>
      <c r="B1152" s="184" t="s">
        <v>424</v>
      </c>
      <c r="C1152" s="185" t="s">
        <v>525</v>
      </c>
      <c r="D1152" s="221" t="s">
        <v>1278</v>
      </c>
      <c r="E1152" s="221" t="s">
        <v>1275</v>
      </c>
      <c r="F1152" s="221" t="s">
        <v>1277</v>
      </c>
      <c r="G1152" s="221" t="s">
        <v>1277</v>
      </c>
    </row>
    <row r="1153" spans="1:7" x14ac:dyDescent="0.2">
      <c r="A1153" s="185">
        <v>4881</v>
      </c>
      <c r="B1153" s="184" t="s">
        <v>425</v>
      </c>
      <c r="C1153" s="185" t="s">
        <v>525</v>
      </c>
      <c r="D1153" s="221" t="s">
        <v>1278</v>
      </c>
      <c r="E1153" s="221" t="s">
        <v>1275</v>
      </c>
      <c r="F1153" s="221" t="s">
        <v>1277</v>
      </c>
      <c r="G1153" s="221" t="s">
        <v>1276</v>
      </c>
    </row>
    <row r="1154" spans="1:7" x14ac:dyDescent="0.2">
      <c r="A1154" s="185">
        <v>4882</v>
      </c>
      <c r="B1154" s="184" t="s">
        <v>426</v>
      </c>
      <c r="C1154" s="185" t="s">
        <v>525</v>
      </c>
      <c r="D1154" s="221" t="s">
        <v>1278</v>
      </c>
      <c r="E1154" s="221" t="s">
        <v>1275</v>
      </c>
      <c r="F1154" s="221" t="s">
        <v>1277</v>
      </c>
      <c r="G1154" s="221" t="s">
        <v>1276</v>
      </c>
    </row>
    <row r="1155" spans="1:7" x14ac:dyDescent="0.2">
      <c r="A1155" s="185">
        <v>4890</v>
      </c>
      <c r="B1155" s="184" t="s">
        <v>427</v>
      </c>
      <c r="C1155" s="185" t="s">
        <v>525</v>
      </c>
      <c r="D1155" s="221" t="s">
        <v>1278</v>
      </c>
      <c r="E1155" s="221" t="s">
        <v>1275</v>
      </c>
      <c r="F1155" s="221" t="s">
        <v>1277</v>
      </c>
      <c r="G1155" s="221" t="s">
        <v>1277</v>
      </c>
    </row>
    <row r="1156" spans="1:7" x14ac:dyDescent="0.2">
      <c r="A1156" s="185">
        <v>4891</v>
      </c>
      <c r="B1156" s="184" t="s">
        <v>428</v>
      </c>
      <c r="C1156" s="185" t="s">
        <v>525</v>
      </c>
      <c r="D1156" s="221" t="s">
        <v>1278</v>
      </c>
      <c r="E1156" s="221" t="s">
        <v>1275</v>
      </c>
      <c r="F1156" s="221" t="s">
        <v>1277</v>
      </c>
      <c r="G1156" s="221" t="s">
        <v>1276</v>
      </c>
    </row>
    <row r="1157" spans="1:7" x14ac:dyDescent="0.2">
      <c r="A1157" s="185">
        <v>4892</v>
      </c>
      <c r="B1157" s="184" t="s">
        <v>429</v>
      </c>
      <c r="C1157" s="185" t="s">
        <v>525</v>
      </c>
      <c r="D1157" s="221" t="s">
        <v>1278</v>
      </c>
      <c r="E1157" s="221" t="s">
        <v>1275</v>
      </c>
      <c r="F1157" s="221" t="s">
        <v>1277</v>
      </c>
      <c r="G1157" s="221" t="s">
        <v>1276</v>
      </c>
    </row>
    <row r="1158" spans="1:7" x14ac:dyDescent="0.2">
      <c r="A1158" s="185">
        <v>4893</v>
      </c>
      <c r="B1158" s="184" t="s">
        <v>430</v>
      </c>
      <c r="C1158" s="185" t="s">
        <v>525</v>
      </c>
      <c r="D1158" s="221" t="s">
        <v>1278</v>
      </c>
      <c r="E1158" s="221" t="s">
        <v>1275</v>
      </c>
      <c r="F1158" s="221" t="s">
        <v>1277</v>
      </c>
      <c r="G1158" s="221" t="s">
        <v>1277</v>
      </c>
    </row>
    <row r="1159" spans="1:7" x14ac:dyDescent="0.2">
      <c r="A1159" s="185">
        <v>4894</v>
      </c>
      <c r="B1159" s="184" t="s">
        <v>431</v>
      </c>
      <c r="C1159" s="185" t="s">
        <v>525</v>
      </c>
      <c r="D1159" s="221" t="s">
        <v>1278</v>
      </c>
      <c r="E1159" s="221" t="s">
        <v>1275</v>
      </c>
      <c r="F1159" s="221" t="s">
        <v>1277</v>
      </c>
      <c r="G1159" s="221" t="s">
        <v>1277</v>
      </c>
    </row>
    <row r="1160" spans="1:7" x14ac:dyDescent="0.2">
      <c r="A1160" s="185">
        <v>4901</v>
      </c>
      <c r="B1160" s="184" t="s">
        <v>432</v>
      </c>
      <c r="C1160" s="185" t="s">
        <v>525</v>
      </c>
      <c r="D1160" s="221" t="s">
        <v>1278</v>
      </c>
      <c r="E1160" s="221" t="s">
        <v>1275</v>
      </c>
      <c r="F1160" s="221" t="s">
        <v>1277</v>
      </c>
      <c r="G1160" s="221" t="s">
        <v>1277</v>
      </c>
    </row>
    <row r="1161" spans="1:7" x14ac:dyDescent="0.2">
      <c r="A1161" s="185">
        <v>4902</v>
      </c>
      <c r="B1161" s="184" t="s">
        <v>433</v>
      </c>
      <c r="C1161" s="185" t="s">
        <v>525</v>
      </c>
      <c r="D1161" s="221" t="s">
        <v>1278</v>
      </c>
      <c r="E1161" s="221" t="s">
        <v>1275</v>
      </c>
      <c r="F1161" s="221" t="s">
        <v>1277</v>
      </c>
      <c r="G1161" s="221" t="s">
        <v>1276</v>
      </c>
    </row>
    <row r="1162" spans="1:7" x14ac:dyDescent="0.2">
      <c r="A1162" s="185">
        <v>4904</v>
      </c>
      <c r="B1162" s="184" t="s">
        <v>434</v>
      </c>
      <c r="C1162" s="185" t="s">
        <v>525</v>
      </c>
      <c r="D1162" s="221" t="s">
        <v>1278</v>
      </c>
      <c r="E1162" s="221" t="s">
        <v>1275</v>
      </c>
      <c r="F1162" s="221" t="s">
        <v>1277</v>
      </c>
      <c r="G1162" s="221" t="s">
        <v>1276</v>
      </c>
    </row>
    <row r="1163" spans="1:7" x14ac:dyDescent="0.2">
      <c r="A1163" s="185">
        <v>4905</v>
      </c>
      <c r="B1163" s="184" t="s">
        <v>435</v>
      </c>
      <c r="C1163" s="185" t="s">
        <v>525</v>
      </c>
      <c r="D1163" s="221" t="s">
        <v>1278</v>
      </c>
      <c r="E1163" s="221" t="s">
        <v>1275</v>
      </c>
      <c r="F1163" s="221" t="s">
        <v>1277</v>
      </c>
      <c r="G1163" s="221" t="s">
        <v>1276</v>
      </c>
    </row>
    <row r="1164" spans="1:7" x14ac:dyDescent="0.2">
      <c r="A1164" s="185">
        <v>4906</v>
      </c>
      <c r="B1164" s="184" t="s">
        <v>436</v>
      </c>
      <c r="C1164" s="185" t="s">
        <v>525</v>
      </c>
      <c r="D1164" s="221" t="s">
        <v>1278</v>
      </c>
      <c r="E1164" s="221" t="s">
        <v>1275</v>
      </c>
      <c r="F1164" s="221" t="s">
        <v>1277</v>
      </c>
      <c r="G1164" s="221" t="s">
        <v>1277</v>
      </c>
    </row>
    <row r="1165" spans="1:7" x14ac:dyDescent="0.2">
      <c r="A1165" s="185">
        <v>4910</v>
      </c>
      <c r="B1165" s="184" t="s">
        <v>437</v>
      </c>
      <c r="C1165" s="185" t="s">
        <v>525</v>
      </c>
      <c r="D1165" s="221" t="s">
        <v>1278</v>
      </c>
      <c r="E1165" s="221" t="s">
        <v>1275</v>
      </c>
      <c r="F1165" s="221" t="s">
        <v>1277</v>
      </c>
      <c r="G1165" s="221" t="s">
        <v>1277</v>
      </c>
    </row>
    <row r="1166" spans="1:7" x14ac:dyDescent="0.2">
      <c r="A1166" s="185">
        <v>4912</v>
      </c>
      <c r="B1166" s="184" t="s">
        <v>438</v>
      </c>
      <c r="C1166" s="185" t="s">
        <v>525</v>
      </c>
      <c r="D1166" s="221" t="s">
        <v>1278</v>
      </c>
      <c r="E1166" s="221" t="s">
        <v>1275</v>
      </c>
      <c r="F1166" s="221" t="s">
        <v>1277</v>
      </c>
      <c r="G1166" s="221" t="s">
        <v>1276</v>
      </c>
    </row>
    <row r="1167" spans="1:7" x14ac:dyDescent="0.2">
      <c r="A1167" s="185">
        <v>4920</v>
      </c>
      <c r="B1167" s="184" t="s">
        <v>439</v>
      </c>
      <c r="C1167" s="185" t="s">
        <v>525</v>
      </c>
      <c r="D1167" s="221" t="s">
        <v>1278</v>
      </c>
      <c r="E1167" s="221" t="s">
        <v>1275</v>
      </c>
      <c r="F1167" s="221" t="s">
        <v>1277</v>
      </c>
      <c r="G1167" s="221" t="s">
        <v>1276</v>
      </c>
    </row>
    <row r="1168" spans="1:7" x14ac:dyDescent="0.2">
      <c r="A1168" s="185">
        <v>4921</v>
      </c>
      <c r="B1168" s="184" t="s">
        <v>440</v>
      </c>
      <c r="C1168" s="185" t="s">
        <v>525</v>
      </c>
      <c r="D1168" s="221" t="s">
        <v>1278</v>
      </c>
      <c r="E1168" s="221" t="s">
        <v>1275</v>
      </c>
      <c r="F1168" s="221" t="s">
        <v>1277</v>
      </c>
      <c r="G1168" s="221" t="s">
        <v>1276</v>
      </c>
    </row>
    <row r="1169" spans="1:7" x14ac:dyDescent="0.2">
      <c r="A1169" s="185">
        <v>4922</v>
      </c>
      <c r="B1169" s="184" t="s">
        <v>441</v>
      </c>
      <c r="C1169" s="185" t="s">
        <v>525</v>
      </c>
      <c r="D1169" s="221" t="s">
        <v>1278</v>
      </c>
      <c r="E1169" s="221" t="s">
        <v>1275</v>
      </c>
      <c r="F1169" s="221" t="s">
        <v>1277</v>
      </c>
      <c r="G1169" s="221" t="s">
        <v>1276</v>
      </c>
    </row>
    <row r="1170" spans="1:7" x14ac:dyDescent="0.2">
      <c r="A1170" s="185">
        <v>4923</v>
      </c>
      <c r="B1170" s="184" t="s">
        <v>442</v>
      </c>
      <c r="C1170" s="185" t="s">
        <v>525</v>
      </c>
      <c r="D1170" s="221" t="s">
        <v>1278</v>
      </c>
      <c r="E1170" s="221" t="s">
        <v>1275</v>
      </c>
      <c r="F1170" s="221" t="s">
        <v>1277</v>
      </c>
      <c r="G1170" s="221" t="s">
        <v>1277</v>
      </c>
    </row>
    <row r="1171" spans="1:7" x14ac:dyDescent="0.2">
      <c r="A1171" s="185">
        <v>4924</v>
      </c>
      <c r="B1171" s="184" t="s">
        <v>443</v>
      </c>
      <c r="C1171" s="185" t="s">
        <v>525</v>
      </c>
      <c r="D1171" s="221" t="s">
        <v>1278</v>
      </c>
      <c r="E1171" s="221" t="s">
        <v>1275</v>
      </c>
      <c r="F1171" s="221" t="s">
        <v>1277</v>
      </c>
      <c r="G1171" s="221" t="s">
        <v>1277</v>
      </c>
    </row>
    <row r="1172" spans="1:7" x14ac:dyDescent="0.2">
      <c r="A1172" s="185">
        <v>4925</v>
      </c>
      <c r="B1172" s="184" t="s">
        <v>421</v>
      </c>
      <c r="C1172" s="185" t="s">
        <v>525</v>
      </c>
      <c r="D1172" s="221" t="s">
        <v>1278</v>
      </c>
      <c r="E1172" s="221" t="s">
        <v>1275</v>
      </c>
      <c r="F1172" s="221" t="s">
        <v>1277</v>
      </c>
      <c r="G1172" s="221" t="s">
        <v>1276</v>
      </c>
    </row>
    <row r="1173" spans="1:7" x14ac:dyDescent="0.2">
      <c r="A1173" s="185">
        <v>4926</v>
      </c>
      <c r="B1173" s="184" t="s">
        <v>444</v>
      </c>
      <c r="C1173" s="185" t="s">
        <v>525</v>
      </c>
      <c r="D1173" s="221" t="s">
        <v>1278</v>
      </c>
      <c r="E1173" s="221" t="s">
        <v>1275</v>
      </c>
      <c r="F1173" s="221" t="s">
        <v>1277</v>
      </c>
      <c r="G1173" s="221" t="s">
        <v>1276</v>
      </c>
    </row>
    <row r="1174" spans="1:7" x14ac:dyDescent="0.2">
      <c r="A1174" s="185">
        <v>4931</v>
      </c>
      <c r="B1174" s="184" t="s">
        <v>445</v>
      </c>
      <c r="C1174" s="185" t="s">
        <v>525</v>
      </c>
      <c r="D1174" s="221" t="s">
        <v>1278</v>
      </c>
      <c r="E1174" s="221" t="s">
        <v>1275</v>
      </c>
      <c r="F1174" s="221" t="s">
        <v>1277</v>
      </c>
      <c r="G1174" s="221" t="s">
        <v>1277</v>
      </c>
    </row>
    <row r="1175" spans="1:7" x14ac:dyDescent="0.2">
      <c r="A1175" s="185">
        <v>4932</v>
      </c>
      <c r="B1175" s="184" t="s">
        <v>446</v>
      </c>
      <c r="C1175" s="185" t="s">
        <v>525</v>
      </c>
      <c r="D1175" s="221" t="s">
        <v>1278</v>
      </c>
      <c r="E1175" s="221" t="s">
        <v>1275</v>
      </c>
      <c r="F1175" s="221" t="s">
        <v>1277</v>
      </c>
      <c r="G1175" s="221" t="s">
        <v>1276</v>
      </c>
    </row>
    <row r="1176" spans="1:7" x14ac:dyDescent="0.2">
      <c r="A1176" s="185">
        <v>4933</v>
      </c>
      <c r="B1176" s="184" t="s">
        <v>447</v>
      </c>
      <c r="C1176" s="185" t="s">
        <v>525</v>
      </c>
      <c r="D1176" s="221" t="s">
        <v>1278</v>
      </c>
      <c r="E1176" s="221" t="s">
        <v>1275</v>
      </c>
      <c r="F1176" s="221" t="s">
        <v>1277</v>
      </c>
      <c r="G1176" s="221" t="s">
        <v>1276</v>
      </c>
    </row>
    <row r="1177" spans="1:7" x14ac:dyDescent="0.2">
      <c r="A1177" s="185">
        <v>4941</v>
      </c>
      <c r="B1177" s="184" t="s">
        <v>448</v>
      </c>
      <c r="C1177" s="185" t="s">
        <v>525</v>
      </c>
      <c r="D1177" s="221" t="s">
        <v>1278</v>
      </c>
      <c r="E1177" s="221" t="s">
        <v>1275</v>
      </c>
      <c r="F1177" s="221" t="s">
        <v>1277</v>
      </c>
      <c r="G1177" s="221" t="s">
        <v>1276</v>
      </c>
    </row>
    <row r="1178" spans="1:7" x14ac:dyDescent="0.2">
      <c r="A1178" s="185">
        <v>4942</v>
      </c>
      <c r="B1178" s="184" t="s">
        <v>449</v>
      </c>
      <c r="C1178" s="185" t="s">
        <v>525</v>
      </c>
      <c r="D1178" s="221" t="s">
        <v>1278</v>
      </c>
      <c r="E1178" s="221" t="s">
        <v>1275</v>
      </c>
      <c r="F1178" s="221" t="s">
        <v>1277</v>
      </c>
      <c r="G1178" s="221" t="s">
        <v>1276</v>
      </c>
    </row>
    <row r="1179" spans="1:7" x14ac:dyDescent="0.2">
      <c r="A1179" s="185">
        <v>4943</v>
      </c>
      <c r="B1179" s="184" t="s">
        <v>450</v>
      </c>
      <c r="C1179" s="185" t="s">
        <v>525</v>
      </c>
      <c r="D1179" s="221" t="s">
        <v>1278</v>
      </c>
      <c r="E1179" s="221" t="s">
        <v>1275</v>
      </c>
      <c r="F1179" s="221" t="s">
        <v>1277</v>
      </c>
      <c r="G1179" s="221" t="s">
        <v>1277</v>
      </c>
    </row>
    <row r="1180" spans="1:7" x14ac:dyDescent="0.2">
      <c r="A1180" s="185">
        <v>4950</v>
      </c>
      <c r="B1180" s="184" t="s">
        <v>451</v>
      </c>
      <c r="C1180" s="185" t="s">
        <v>525</v>
      </c>
      <c r="D1180" s="221" t="s">
        <v>1278</v>
      </c>
      <c r="E1180" s="221" t="s">
        <v>1275</v>
      </c>
      <c r="F1180" s="221" t="s">
        <v>1277</v>
      </c>
      <c r="G1180" s="221" t="s">
        <v>1277</v>
      </c>
    </row>
    <row r="1181" spans="1:7" x14ac:dyDescent="0.2">
      <c r="A1181" s="185">
        <v>4951</v>
      </c>
      <c r="B1181" s="184" t="s">
        <v>452</v>
      </c>
      <c r="C1181" s="185" t="s">
        <v>525</v>
      </c>
      <c r="D1181" s="221" t="s">
        <v>1278</v>
      </c>
      <c r="E1181" s="221" t="s">
        <v>1275</v>
      </c>
      <c r="F1181" s="221" t="s">
        <v>1277</v>
      </c>
      <c r="G1181" s="221" t="s">
        <v>1276</v>
      </c>
    </row>
    <row r="1182" spans="1:7" x14ac:dyDescent="0.2">
      <c r="A1182" s="185">
        <v>4952</v>
      </c>
      <c r="B1182" s="184" t="s">
        <v>453</v>
      </c>
      <c r="C1182" s="185" t="s">
        <v>525</v>
      </c>
      <c r="D1182" s="221" t="s">
        <v>1278</v>
      </c>
      <c r="E1182" s="221" t="s">
        <v>1275</v>
      </c>
      <c r="F1182" s="221" t="s">
        <v>1277</v>
      </c>
      <c r="G1182" s="221" t="s">
        <v>1276</v>
      </c>
    </row>
    <row r="1183" spans="1:7" x14ac:dyDescent="0.2">
      <c r="A1183" s="185">
        <v>4961</v>
      </c>
      <c r="B1183" s="184" t="s">
        <v>454</v>
      </c>
      <c r="C1183" s="185" t="s">
        <v>525</v>
      </c>
      <c r="D1183" s="221" t="s">
        <v>1278</v>
      </c>
      <c r="E1183" s="221" t="s">
        <v>1275</v>
      </c>
      <c r="F1183" s="221" t="s">
        <v>1277</v>
      </c>
      <c r="G1183" s="221" t="s">
        <v>1276</v>
      </c>
    </row>
    <row r="1184" spans="1:7" x14ac:dyDescent="0.2">
      <c r="A1184" s="185">
        <v>4962</v>
      </c>
      <c r="B1184" s="184" t="s">
        <v>455</v>
      </c>
      <c r="C1184" s="185" t="s">
        <v>525</v>
      </c>
      <c r="D1184" s="221" t="s">
        <v>1278</v>
      </c>
      <c r="E1184" s="221" t="s">
        <v>1275</v>
      </c>
      <c r="F1184" s="221" t="s">
        <v>1277</v>
      </c>
      <c r="G1184" s="221" t="s">
        <v>1276</v>
      </c>
    </row>
    <row r="1185" spans="1:7" x14ac:dyDescent="0.2">
      <c r="A1185" s="185">
        <v>4963</v>
      </c>
      <c r="B1185" s="184" t="s">
        <v>456</v>
      </c>
      <c r="C1185" s="185" t="s">
        <v>525</v>
      </c>
      <c r="D1185" s="221" t="s">
        <v>1278</v>
      </c>
      <c r="E1185" s="221" t="s">
        <v>1275</v>
      </c>
      <c r="F1185" s="221" t="s">
        <v>1277</v>
      </c>
      <c r="G1185" s="221" t="s">
        <v>1276</v>
      </c>
    </row>
    <row r="1186" spans="1:7" x14ac:dyDescent="0.2">
      <c r="A1186" s="185">
        <v>4970</v>
      </c>
      <c r="B1186" s="184" t="s">
        <v>457</v>
      </c>
      <c r="C1186" s="185" t="s">
        <v>525</v>
      </c>
      <c r="D1186" s="221" t="s">
        <v>1278</v>
      </c>
      <c r="E1186" s="221" t="s">
        <v>1275</v>
      </c>
      <c r="F1186" s="221" t="s">
        <v>1277</v>
      </c>
      <c r="G1186" s="221" t="s">
        <v>1276</v>
      </c>
    </row>
    <row r="1187" spans="1:7" x14ac:dyDescent="0.2">
      <c r="A1187" s="185">
        <v>4971</v>
      </c>
      <c r="B1187" s="184" t="s">
        <v>458</v>
      </c>
      <c r="C1187" s="185" t="s">
        <v>525</v>
      </c>
      <c r="D1187" s="221" t="s">
        <v>1278</v>
      </c>
      <c r="E1187" s="221" t="s">
        <v>1275</v>
      </c>
      <c r="F1187" s="221" t="s">
        <v>1277</v>
      </c>
      <c r="G1187" s="221" t="s">
        <v>1277</v>
      </c>
    </row>
    <row r="1188" spans="1:7" x14ac:dyDescent="0.2">
      <c r="A1188" s="185">
        <v>4972</v>
      </c>
      <c r="B1188" s="184" t="s">
        <v>459</v>
      </c>
      <c r="C1188" s="185" t="s">
        <v>525</v>
      </c>
      <c r="D1188" s="221" t="s">
        <v>1278</v>
      </c>
      <c r="E1188" s="221" t="s">
        <v>1275</v>
      </c>
      <c r="F1188" s="221" t="s">
        <v>1277</v>
      </c>
      <c r="G1188" s="221" t="s">
        <v>1276</v>
      </c>
    </row>
    <row r="1189" spans="1:7" x14ac:dyDescent="0.2">
      <c r="A1189" s="185">
        <v>4973</v>
      </c>
      <c r="B1189" s="184" t="s">
        <v>647</v>
      </c>
      <c r="C1189" s="185" t="s">
        <v>525</v>
      </c>
      <c r="D1189" s="221" t="s">
        <v>1278</v>
      </c>
      <c r="E1189" s="221" t="s">
        <v>1275</v>
      </c>
      <c r="F1189" s="221" t="s">
        <v>1277</v>
      </c>
      <c r="G1189" s="221" t="s">
        <v>1277</v>
      </c>
    </row>
    <row r="1190" spans="1:7" x14ac:dyDescent="0.2">
      <c r="A1190" s="185">
        <v>4974</v>
      </c>
      <c r="B1190" s="184" t="s">
        <v>460</v>
      </c>
      <c r="C1190" s="185" t="s">
        <v>525</v>
      </c>
      <c r="D1190" s="221" t="s">
        <v>1278</v>
      </c>
      <c r="E1190" s="221" t="s">
        <v>1275</v>
      </c>
      <c r="F1190" s="221" t="s">
        <v>1277</v>
      </c>
      <c r="G1190" s="221" t="s">
        <v>1276</v>
      </c>
    </row>
    <row r="1191" spans="1:7" x14ac:dyDescent="0.2">
      <c r="A1191" s="185">
        <v>4975</v>
      </c>
      <c r="B1191" s="184" t="s">
        <v>461</v>
      </c>
      <c r="C1191" s="185" t="s">
        <v>525</v>
      </c>
      <c r="D1191" s="221" t="s">
        <v>1278</v>
      </c>
      <c r="E1191" s="221" t="s">
        <v>1275</v>
      </c>
      <c r="F1191" s="221" t="s">
        <v>1277</v>
      </c>
      <c r="G1191" s="221" t="s">
        <v>1276</v>
      </c>
    </row>
    <row r="1192" spans="1:7" x14ac:dyDescent="0.2">
      <c r="A1192" s="185">
        <v>4980</v>
      </c>
      <c r="B1192" s="184" t="s">
        <v>462</v>
      </c>
      <c r="C1192" s="185" t="s">
        <v>525</v>
      </c>
      <c r="D1192" s="221" t="s">
        <v>1278</v>
      </c>
      <c r="E1192" s="221" t="s">
        <v>1275</v>
      </c>
      <c r="F1192" s="221" t="s">
        <v>1277</v>
      </c>
      <c r="G1192" s="221" t="s">
        <v>1276</v>
      </c>
    </row>
    <row r="1193" spans="1:7" x14ac:dyDescent="0.2">
      <c r="A1193" s="185">
        <v>4981</v>
      </c>
      <c r="B1193" s="184" t="s">
        <v>257</v>
      </c>
      <c r="C1193" s="185" t="s">
        <v>525</v>
      </c>
      <c r="D1193" s="221" t="s">
        <v>1278</v>
      </c>
      <c r="E1193" s="221" t="s">
        <v>1275</v>
      </c>
      <c r="F1193" s="221" t="s">
        <v>1277</v>
      </c>
      <c r="G1193" s="221" t="s">
        <v>1276</v>
      </c>
    </row>
    <row r="1194" spans="1:7" x14ac:dyDescent="0.2">
      <c r="A1194" s="185">
        <v>4982</v>
      </c>
      <c r="B1194" s="184" t="s">
        <v>671</v>
      </c>
      <c r="C1194" s="185" t="s">
        <v>525</v>
      </c>
      <c r="D1194" s="221" t="s">
        <v>1278</v>
      </c>
      <c r="E1194" s="221" t="s">
        <v>1275</v>
      </c>
      <c r="F1194" s="221" t="s">
        <v>1277</v>
      </c>
      <c r="G1194" s="221" t="s">
        <v>1277</v>
      </c>
    </row>
    <row r="1195" spans="1:7" x14ac:dyDescent="0.2">
      <c r="A1195" s="185">
        <v>4983</v>
      </c>
      <c r="B1195" s="184" t="s">
        <v>672</v>
      </c>
      <c r="C1195" s="185" t="s">
        <v>525</v>
      </c>
      <c r="D1195" s="221" t="s">
        <v>1278</v>
      </c>
      <c r="E1195" s="221" t="s">
        <v>1275</v>
      </c>
      <c r="F1195" s="221" t="s">
        <v>1277</v>
      </c>
      <c r="G1195" s="221" t="s">
        <v>1276</v>
      </c>
    </row>
    <row r="1196" spans="1:7" x14ac:dyDescent="0.2">
      <c r="A1196" s="185">
        <v>4984</v>
      </c>
      <c r="B1196" s="184" t="s">
        <v>673</v>
      </c>
      <c r="C1196" s="185" t="s">
        <v>525</v>
      </c>
      <c r="D1196" s="221" t="s">
        <v>1278</v>
      </c>
      <c r="E1196" s="221" t="s">
        <v>1275</v>
      </c>
      <c r="F1196" s="221" t="s">
        <v>1277</v>
      </c>
      <c r="G1196" s="221" t="s">
        <v>1276</v>
      </c>
    </row>
    <row r="1197" spans="1:7" x14ac:dyDescent="0.2">
      <c r="A1197" s="185">
        <v>5010</v>
      </c>
      <c r="B1197" s="184" t="s">
        <v>263</v>
      </c>
      <c r="C1197" s="185" t="s">
        <v>674</v>
      </c>
      <c r="D1197" s="221" t="s">
        <v>1280</v>
      </c>
      <c r="E1197" s="221" t="s">
        <v>1275</v>
      </c>
      <c r="F1197" s="221" t="s">
        <v>1276</v>
      </c>
      <c r="G1197" s="221" t="s">
        <v>1277</v>
      </c>
    </row>
    <row r="1198" spans="1:7" x14ac:dyDescent="0.2">
      <c r="A1198" s="185">
        <v>5012</v>
      </c>
      <c r="B1198" s="184" t="s">
        <v>263</v>
      </c>
      <c r="C1198" s="185" t="s">
        <v>674</v>
      </c>
      <c r="D1198" s="221" t="s">
        <v>1280</v>
      </c>
      <c r="E1198" s="221" t="s">
        <v>1275</v>
      </c>
      <c r="F1198" s="221" t="s">
        <v>1276</v>
      </c>
      <c r="G1198" s="221" t="s">
        <v>1277</v>
      </c>
    </row>
    <row r="1199" spans="1:7" x14ac:dyDescent="0.2">
      <c r="A1199" s="185">
        <v>5013</v>
      </c>
      <c r="B1199" s="184" t="s">
        <v>675</v>
      </c>
      <c r="C1199" s="185" t="s">
        <v>674</v>
      </c>
      <c r="D1199" s="221" t="s">
        <v>1280</v>
      </c>
      <c r="E1199" s="221" t="s">
        <v>1275</v>
      </c>
      <c r="F1199" s="221" t="s">
        <v>1276</v>
      </c>
      <c r="G1199" s="221" t="s">
        <v>1277</v>
      </c>
    </row>
    <row r="1200" spans="1:7" x14ac:dyDescent="0.2">
      <c r="A1200" s="185">
        <v>5014</v>
      </c>
      <c r="B1200" s="184" t="s">
        <v>263</v>
      </c>
      <c r="C1200" s="185" t="s">
        <v>674</v>
      </c>
      <c r="D1200" s="221" t="s">
        <v>1280</v>
      </c>
      <c r="E1200" s="221" t="s">
        <v>1275</v>
      </c>
      <c r="F1200" s="221" t="s">
        <v>1276</v>
      </c>
      <c r="G1200" s="221" t="s">
        <v>1277</v>
      </c>
    </row>
    <row r="1201" spans="1:7" x14ac:dyDescent="0.2">
      <c r="A1201" s="185">
        <v>5015</v>
      </c>
      <c r="B1201" s="184" t="s">
        <v>263</v>
      </c>
      <c r="C1201" s="185" t="s">
        <v>674</v>
      </c>
      <c r="D1201" s="221" t="s">
        <v>1280</v>
      </c>
      <c r="E1201" s="221" t="s">
        <v>1275</v>
      </c>
      <c r="F1201" s="221" t="s">
        <v>1276</v>
      </c>
      <c r="G1201" s="221" t="s">
        <v>1277</v>
      </c>
    </row>
    <row r="1202" spans="1:7" x14ac:dyDescent="0.2">
      <c r="A1202" s="185">
        <v>5016</v>
      </c>
      <c r="B1202" s="184" t="s">
        <v>263</v>
      </c>
      <c r="C1202" s="185" t="s">
        <v>674</v>
      </c>
      <c r="D1202" s="221" t="s">
        <v>1280</v>
      </c>
      <c r="E1202" s="221" t="s">
        <v>1275</v>
      </c>
      <c r="F1202" s="221" t="s">
        <v>1276</v>
      </c>
      <c r="G1202" s="221" t="s">
        <v>1277</v>
      </c>
    </row>
    <row r="1203" spans="1:7" x14ac:dyDescent="0.2">
      <c r="A1203" s="185">
        <v>5017</v>
      </c>
      <c r="B1203" s="184" t="s">
        <v>263</v>
      </c>
      <c r="C1203" s="185" t="s">
        <v>674</v>
      </c>
      <c r="D1203" s="221" t="s">
        <v>1280</v>
      </c>
      <c r="E1203" s="221" t="s">
        <v>1275</v>
      </c>
      <c r="F1203" s="221" t="s">
        <v>1276</v>
      </c>
      <c r="G1203" s="221" t="s">
        <v>1277</v>
      </c>
    </row>
    <row r="1204" spans="1:7" x14ac:dyDescent="0.2">
      <c r="A1204" s="185">
        <v>5018</v>
      </c>
      <c r="B1204" s="184" t="s">
        <v>676</v>
      </c>
      <c r="C1204" s="185" t="s">
        <v>674</v>
      </c>
      <c r="D1204" s="221" t="s">
        <v>1280</v>
      </c>
      <c r="E1204" s="221" t="s">
        <v>1275</v>
      </c>
      <c r="F1204" s="221" t="s">
        <v>1276</v>
      </c>
      <c r="G1204" s="221" t="s">
        <v>1277</v>
      </c>
    </row>
    <row r="1205" spans="1:7" x14ac:dyDescent="0.2">
      <c r="A1205" s="185">
        <v>5020</v>
      </c>
      <c r="B1205" s="184" t="s">
        <v>263</v>
      </c>
      <c r="C1205" s="185" t="s">
        <v>674</v>
      </c>
      <c r="D1205" s="221" t="s">
        <v>1278</v>
      </c>
      <c r="E1205" s="221" t="s">
        <v>1275</v>
      </c>
      <c r="F1205" s="221" t="s">
        <v>1277</v>
      </c>
      <c r="G1205" s="221" t="s">
        <v>1277</v>
      </c>
    </row>
    <row r="1206" spans="1:7" x14ac:dyDescent="0.2">
      <c r="A1206" s="185">
        <v>5021</v>
      </c>
      <c r="B1206" s="184" t="s">
        <v>677</v>
      </c>
      <c r="C1206" s="185" t="s">
        <v>674</v>
      </c>
      <c r="D1206" s="221" t="s">
        <v>1280</v>
      </c>
      <c r="E1206" s="221" t="s">
        <v>1275</v>
      </c>
      <c r="F1206" s="221" t="s">
        <v>1276</v>
      </c>
      <c r="G1206" s="221" t="s">
        <v>1277</v>
      </c>
    </row>
    <row r="1207" spans="1:7" x14ac:dyDescent="0.2">
      <c r="A1207" s="185">
        <v>5022</v>
      </c>
      <c r="B1207" s="184" t="s">
        <v>263</v>
      </c>
      <c r="C1207" s="185" t="s">
        <v>674</v>
      </c>
      <c r="D1207" s="221" t="s">
        <v>1280</v>
      </c>
      <c r="E1207" s="221" t="s">
        <v>1275</v>
      </c>
      <c r="F1207" s="221" t="s">
        <v>1276</v>
      </c>
      <c r="G1207" s="221" t="s">
        <v>1277</v>
      </c>
    </row>
    <row r="1208" spans="1:7" x14ac:dyDescent="0.2">
      <c r="A1208" s="185">
        <v>5023</v>
      </c>
      <c r="B1208" s="184" t="s">
        <v>678</v>
      </c>
      <c r="C1208" s="185" t="s">
        <v>674</v>
      </c>
      <c r="D1208" s="221" t="s">
        <v>1278</v>
      </c>
      <c r="E1208" s="221" t="s">
        <v>1275</v>
      </c>
      <c r="F1208" s="221" t="s">
        <v>1277</v>
      </c>
      <c r="G1208" s="221" t="s">
        <v>1277</v>
      </c>
    </row>
    <row r="1209" spans="1:7" x14ac:dyDescent="0.2">
      <c r="A1209" s="185">
        <v>5024</v>
      </c>
      <c r="B1209" s="184" t="s">
        <v>263</v>
      </c>
      <c r="C1209" s="185" t="s">
        <v>674</v>
      </c>
      <c r="D1209" s="221" t="s">
        <v>1280</v>
      </c>
      <c r="E1209" s="221" t="s">
        <v>1275</v>
      </c>
      <c r="F1209" s="221" t="s">
        <v>1276</v>
      </c>
      <c r="G1209" s="221" t="s">
        <v>1277</v>
      </c>
    </row>
    <row r="1210" spans="1:7" x14ac:dyDescent="0.2">
      <c r="A1210" s="185">
        <v>5025</v>
      </c>
      <c r="B1210" s="184" t="s">
        <v>679</v>
      </c>
      <c r="C1210" s="185" t="s">
        <v>674</v>
      </c>
      <c r="D1210" s="221" t="s">
        <v>1280</v>
      </c>
      <c r="E1210" s="221" t="s">
        <v>1275</v>
      </c>
      <c r="F1210" s="221" t="s">
        <v>1276</v>
      </c>
      <c r="G1210" s="221" t="s">
        <v>1277</v>
      </c>
    </row>
    <row r="1211" spans="1:7" x14ac:dyDescent="0.2">
      <c r="A1211" s="185">
        <v>5026</v>
      </c>
      <c r="B1211" s="184" t="s">
        <v>680</v>
      </c>
      <c r="C1211" s="185" t="s">
        <v>674</v>
      </c>
      <c r="D1211" s="221" t="s">
        <v>1278</v>
      </c>
      <c r="E1211" s="221" t="s">
        <v>1275</v>
      </c>
      <c r="F1211" s="221" t="s">
        <v>1277</v>
      </c>
      <c r="G1211" s="221" t="s">
        <v>1277</v>
      </c>
    </row>
    <row r="1212" spans="1:7" x14ac:dyDescent="0.2">
      <c r="A1212" s="185">
        <v>5027</v>
      </c>
      <c r="B1212" s="184" t="s">
        <v>263</v>
      </c>
      <c r="C1212" s="185" t="s">
        <v>674</v>
      </c>
      <c r="D1212" s="221" t="s">
        <v>1280</v>
      </c>
      <c r="E1212" s="221" t="s">
        <v>1275</v>
      </c>
      <c r="F1212" s="221" t="s">
        <v>1276</v>
      </c>
      <c r="G1212" s="221" t="s">
        <v>1277</v>
      </c>
    </row>
    <row r="1213" spans="1:7" x14ac:dyDescent="0.2">
      <c r="A1213" s="185">
        <v>5028</v>
      </c>
      <c r="B1213" s="184" t="s">
        <v>681</v>
      </c>
      <c r="C1213" s="185" t="s">
        <v>674</v>
      </c>
      <c r="D1213" s="221" t="s">
        <v>1280</v>
      </c>
      <c r="E1213" s="221" t="s">
        <v>1275</v>
      </c>
      <c r="F1213" s="221" t="s">
        <v>1276</v>
      </c>
      <c r="G1213" s="221" t="s">
        <v>1277</v>
      </c>
    </row>
    <row r="1214" spans="1:7" x14ac:dyDescent="0.2">
      <c r="A1214" s="185">
        <v>5029</v>
      </c>
      <c r="B1214" s="184" t="s">
        <v>263</v>
      </c>
      <c r="C1214" s="185" t="s">
        <v>674</v>
      </c>
      <c r="D1214" s="221" t="s">
        <v>1280</v>
      </c>
      <c r="E1214" s="221" t="s">
        <v>1275</v>
      </c>
      <c r="F1214" s="221" t="s">
        <v>1276</v>
      </c>
      <c r="G1214" s="221" t="s">
        <v>1277</v>
      </c>
    </row>
    <row r="1215" spans="1:7" x14ac:dyDescent="0.2">
      <c r="A1215" s="185">
        <v>5033</v>
      </c>
      <c r="B1215" s="184" t="s">
        <v>263</v>
      </c>
      <c r="C1215" s="185" t="s">
        <v>674</v>
      </c>
      <c r="D1215" s="221" t="s">
        <v>1280</v>
      </c>
      <c r="E1215" s="221" t="s">
        <v>1275</v>
      </c>
      <c r="F1215" s="221" t="s">
        <v>1276</v>
      </c>
      <c r="G1215" s="221" t="s">
        <v>1277</v>
      </c>
    </row>
    <row r="1216" spans="1:7" x14ac:dyDescent="0.2">
      <c r="A1216" s="185">
        <v>5034</v>
      </c>
      <c r="B1216" s="184" t="s">
        <v>690</v>
      </c>
      <c r="C1216" s="185" t="s">
        <v>674</v>
      </c>
      <c r="D1216" s="221" t="s">
        <v>1280</v>
      </c>
      <c r="E1216" s="221" t="s">
        <v>1275</v>
      </c>
      <c r="F1216" s="221" t="s">
        <v>1276</v>
      </c>
      <c r="G1216" s="221" t="s">
        <v>1277</v>
      </c>
    </row>
    <row r="1217" spans="1:7" x14ac:dyDescent="0.2">
      <c r="A1217" s="185">
        <v>5061</v>
      </c>
      <c r="B1217" s="184" t="s">
        <v>691</v>
      </c>
      <c r="C1217" s="185" t="s">
        <v>674</v>
      </c>
      <c r="D1217" s="221" t="s">
        <v>1278</v>
      </c>
      <c r="E1217" s="221" t="s">
        <v>1275</v>
      </c>
      <c r="F1217" s="221" t="s">
        <v>1277</v>
      </c>
      <c r="G1217" s="221" t="s">
        <v>1277</v>
      </c>
    </row>
    <row r="1218" spans="1:7" x14ac:dyDescent="0.2">
      <c r="A1218" s="185">
        <v>5071</v>
      </c>
      <c r="B1218" s="184" t="s">
        <v>692</v>
      </c>
      <c r="C1218" s="185" t="s">
        <v>674</v>
      </c>
      <c r="D1218" s="221" t="s">
        <v>1278</v>
      </c>
      <c r="E1218" s="221" t="s">
        <v>1275</v>
      </c>
      <c r="F1218" s="221" t="s">
        <v>1277</v>
      </c>
      <c r="G1218" s="221" t="s">
        <v>1277</v>
      </c>
    </row>
    <row r="1219" spans="1:7" x14ac:dyDescent="0.2">
      <c r="A1219" s="185">
        <v>5072</v>
      </c>
      <c r="B1219" s="184" t="s">
        <v>693</v>
      </c>
      <c r="C1219" s="185" t="s">
        <v>674</v>
      </c>
      <c r="D1219" s="221" t="s">
        <v>1280</v>
      </c>
      <c r="E1219" s="221" t="s">
        <v>1275</v>
      </c>
      <c r="F1219" s="221" t="s">
        <v>1276</v>
      </c>
      <c r="G1219" s="221" t="s">
        <v>1277</v>
      </c>
    </row>
    <row r="1220" spans="1:7" x14ac:dyDescent="0.2">
      <c r="A1220" s="185">
        <v>5073</v>
      </c>
      <c r="B1220" s="184" t="s">
        <v>694</v>
      </c>
      <c r="C1220" s="185" t="s">
        <v>674</v>
      </c>
      <c r="D1220" s="221" t="s">
        <v>1280</v>
      </c>
      <c r="E1220" s="221" t="s">
        <v>1275</v>
      </c>
      <c r="F1220" s="221" t="s">
        <v>1276</v>
      </c>
      <c r="G1220" s="221" t="s">
        <v>1277</v>
      </c>
    </row>
    <row r="1221" spans="1:7" x14ac:dyDescent="0.2">
      <c r="A1221" s="185">
        <v>5081</v>
      </c>
      <c r="B1221" s="184" t="s">
        <v>695</v>
      </c>
      <c r="C1221" s="185" t="s">
        <v>674</v>
      </c>
      <c r="D1221" s="221" t="s">
        <v>1278</v>
      </c>
      <c r="E1221" s="221" t="s">
        <v>1275</v>
      </c>
      <c r="F1221" s="221" t="s">
        <v>1277</v>
      </c>
      <c r="G1221" s="221" t="s">
        <v>1277</v>
      </c>
    </row>
    <row r="1222" spans="1:7" x14ac:dyDescent="0.2">
      <c r="A1222" s="185">
        <v>5082</v>
      </c>
      <c r="B1222" s="184" t="s">
        <v>696</v>
      </c>
      <c r="C1222" s="185" t="s">
        <v>674</v>
      </c>
      <c r="D1222" s="221" t="s">
        <v>1278</v>
      </c>
      <c r="E1222" s="221" t="s">
        <v>1275</v>
      </c>
      <c r="F1222" s="221" t="s">
        <v>1277</v>
      </c>
      <c r="G1222" s="221" t="s">
        <v>1277</v>
      </c>
    </row>
    <row r="1223" spans="1:7" x14ac:dyDescent="0.2">
      <c r="A1223" s="185">
        <v>5083</v>
      </c>
      <c r="B1223" s="184" t="s">
        <v>697</v>
      </c>
      <c r="C1223" s="185" t="s">
        <v>674</v>
      </c>
      <c r="D1223" s="221" t="s">
        <v>1278</v>
      </c>
      <c r="E1223" s="221" t="s">
        <v>1275</v>
      </c>
      <c r="F1223" s="221" t="s">
        <v>1277</v>
      </c>
      <c r="G1223" s="221" t="s">
        <v>1277</v>
      </c>
    </row>
    <row r="1224" spans="1:7" x14ac:dyDescent="0.2">
      <c r="A1224" s="185">
        <v>5084</v>
      </c>
      <c r="B1224" s="184" t="s">
        <v>698</v>
      </c>
      <c r="C1224" s="185" t="s">
        <v>674</v>
      </c>
      <c r="D1224" s="221" t="s">
        <v>1278</v>
      </c>
      <c r="E1224" s="221" t="s">
        <v>1275</v>
      </c>
      <c r="F1224" s="221" t="s">
        <v>1277</v>
      </c>
      <c r="G1224" s="221" t="s">
        <v>1277</v>
      </c>
    </row>
    <row r="1225" spans="1:7" x14ac:dyDescent="0.2">
      <c r="A1225" s="185">
        <v>5089</v>
      </c>
      <c r="B1225" s="184" t="s">
        <v>699</v>
      </c>
      <c r="C1225" s="185" t="s">
        <v>674</v>
      </c>
      <c r="D1225" s="221" t="s">
        <v>1280</v>
      </c>
      <c r="E1225" s="221" t="s">
        <v>1275</v>
      </c>
      <c r="F1225" s="221" t="s">
        <v>1276</v>
      </c>
      <c r="G1225" s="221" t="s">
        <v>1277</v>
      </c>
    </row>
    <row r="1226" spans="1:7" x14ac:dyDescent="0.2">
      <c r="A1226" s="185">
        <v>5090</v>
      </c>
      <c r="B1226" s="184" t="s">
        <v>700</v>
      </c>
      <c r="C1226" s="185" t="s">
        <v>674</v>
      </c>
      <c r="D1226" s="221" t="s">
        <v>1278</v>
      </c>
      <c r="E1226" s="221" t="s">
        <v>1275</v>
      </c>
      <c r="F1226" s="221" t="s">
        <v>1277</v>
      </c>
      <c r="G1226" s="221" t="s">
        <v>1277</v>
      </c>
    </row>
    <row r="1227" spans="1:7" x14ac:dyDescent="0.2">
      <c r="A1227" s="185">
        <v>5091</v>
      </c>
      <c r="B1227" s="184" t="s">
        <v>701</v>
      </c>
      <c r="C1227" s="185" t="s">
        <v>674</v>
      </c>
      <c r="D1227" s="221" t="s">
        <v>1278</v>
      </c>
      <c r="E1227" s="221" t="s">
        <v>1275</v>
      </c>
      <c r="F1227" s="221" t="s">
        <v>1277</v>
      </c>
      <c r="G1227" s="221" t="s">
        <v>1277</v>
      </c>
    </row>
    <row r="1228" spans="1:7" x14ac:dyDescent="0.2">
      <c r="A1228" s="185">
        <v>5092</v>
      </c>
      <c r="B1228" s="184" t="s">
        <v>702</v>
      </c>
      <c r="C1228" s="185" t="s">
        <v>674</v>
      </c>
      <c r="D1228" s="221" t="s">
        <v>1278</v>
      </c>
      <c r="E1228" s="221" t="s">
        <v>1275</v>
      </c>
      <c r="F1228" s="221" t="s">
        <v>1277</v>
      </c>
      <c r="G1228" s="221" t="s">
        <v>1276</v>
      </c>
    </row>
    <row r="1229" spans="1:7" x14ac:dyDescent="0.2">
      <c r="A1229" s="185">
        <v>5093</v>
      </c>
      <c r="B1229" s="184" t="s">
        <v>703</v>
      </c>
      <c r="C1229" s="185" t="s">
        <v>674</v>
      </c>
      <c r="D1229" s="221" t="s">
        <v>1278</v>
      </c>
      <c r="E1229" s="221" t="s">
        <v>1275</v>
      </c>
      <c r="F1229" s="221" t="s">
        <v>1277</v>
      </c>
      <c r="G1229" s="221" t="s">
        <v>1276</v>
      </c>
    </row>
    <row r="1230" spans="1:7" x14ac:dyDescent="0.2">
      <c r="A1230" s="185">
        <v>5101</v>
      </c>
      <c r="B1230" s="184" t="s">
        <v>704</v>
      </c>
      <c r="C1230" s="185" t="s">
        <v>674</v>
      </c>
      <c r="D1230" s="221" t="s">
        <v>1278</v>
      </c>
      <c r="E1230" s="221" t="s">
        <v>1275</v>
      </c>
      <c r="F1230" s="221" t="s">
        <v>1277</v>
      </c>
      <c r="G1230" s="221" t="s">
        <v>1277</v>
      </c>
    </row>
    <row r="1231" spans="1:7" x14ac:dyDescent="0.2">
      <c r="A1231" s="185">
        <v>5102</v>
      </c>
      <c r="B1231" s="184" t="s">
        <v>705</v>
      </c>
      <c r="C1231" s="185" t="s">
        <v>674</v>
      </c>
      <c r="D1231" s="221" t="s">
        <v>1278</v>
      </c>
      <c r="E1231" s="221" t="s">
        <v>1275</v>
      </c>
      <c r="F1231" s="221" t="s">
        <v>1277</v>
      </c>
      <c r="G1231" s="221" t="s">
        <v>1277</v>
      </c>
    </row>
    <row r="1232" spans="1:7" x14ac:dyDescent="0.2">
      <c r="A1232" s="185">
        <v>5110</v>
      </c>
      <c r="B1232" s="184" t="s">
        <v>706</v>
      </c>
      <c r="C1232" s="185" t="s">
        <v>674</v>
      </c>
      <c r="D1232" s="221" t="s">
        <v>1278</v>
      </c>
      <c r="E1232" s="221" t="s">
        <v>1275</v>
      </c>
      <c r="F1232" s="221" t="s">
        <v>1277</v>
      </c>
      <c r="G1232" s="221" t="s">
        <v>1277</v>
      </c>
    </row>
    <row r="1233" spans="1:7" x14ac:dyDescent="0.2">
      <c r="A1233" s="185">
        <v>5111</v>
      </c>
      <c r="B1233" s="184" t="s">
        <v>707</v>
      </c>
      <c r="C1233" s="185" t="s">
        <v>674</v>
      </c>
      <c r="D1233" s="221" t="s">
        <v>1278</v>
      </c>
      <c r="E1233" s="221" t="s">
        <v>1275</v>
      </c>
      <c r="F1233" s="221" t="s">
        <v>1277</v>
      </c>
      <c r="G1233" s="221" t="s">
        <v>1277</v>
      </c>
    </row>
    <row r="1234" spans="1:7" x14ac:dyDescent="0.2">
      <c r="A1234" s="185">
        <v>5112</v>
      </c>
      <c r="B1234" s="184" t="s">
        <v>708</v>
      </c>
      <c r="C1234" s="185" t="s">
        <v>674</v>
      </c>
      <c r="D1234" s="221" t="s">
        <v>1278</v>
      </c>
      <c r="E1234" s="221" t="s">
        <v>1275</v>
      </c>
      <c r="F1234" s="221" t="s">
        <v>1277</v>
      </c>
      <c r="G1234" s="221" t="s">
        <v>1277</v>
      </c>
    </row>
    <row r="1235" spans="1:7" x14ac:dyDescent="0.2">
      <c r="A1235" s="185">
        <v>5113</v>
      </c>
      <c r="B1235" s="184" t="s">
        <v>709</v>
      </c>
      <c r="C1235" s="185" t="s">
        <v>674</v>
      </c>
      <c r="D1235" s="221" t="s">
        <v>1278</v>
      </c>
      <c r="E1235" s="221" t="s">
        <v>1275</v>
      </c>
      <c r="F1235" s="221" t="s">
        <v>1277</v>
      </c>
      <c r="G1235" s="221" t="s">
        <v>1276</v>
      </c>
    </row>
    <row r="1236" spans="1:7" x14ac:dyDescent="0.2">
      <c r="A1236" s="185">
        <v>5114</v>
      </c>
      <c r="B1236" s="184" t="s">
        <v>710</v>
      </c>
      <c r="C1236" s="185" t="s">
        <v>674</v>
      </c>
      <c r="D1236" s="221" t="s">
        <v>1278</v>
      </c>
      <c r="E1236" s="221" t="s">
        <v>1275</v>
      </c>
      <c r="F1236" s="221" t="s">
        <v>1277</v>
      </c>
      <c r="G1236" s="221" t="s">
        <v>1276</v>
      </c>
    </row>
    <row r="1237" spans="1:7" x14ac:dyDescent="0.2">
      <c r="A1237" s="185">
        <v>5120</v>
      </c>
      <c r="B1237" s="184" t="s">
        <v>1710</v>
      </c>
      <c r="C1237" s="185" t="s">
        <v>525</v>
      </c>
      <c r="D1237" s="221" t="s">
        <v>1278</v>
      </c>
      <c r="E1237" s="221" t="s">
        <v>1275</v>
      </c>
      <c r="F1237" s="221" t="s">
        <v>1277</v>
      </c>
      <c r="G1237" s="221" t="s">
        <v>1276</v>
      </c>
    </row>
    <row r="1238" spans="1:7" x14ac:dyDescent="0.2">
      <c r="A1238" s="185">
        <v>5121</v>
      </c>
      <c r="B1238" s="184" t="s">
        <v>711</v>
      </c>
      <c r="C1238" s="185" t="s">
        <v>525</v>
      </c>
      <c r="D1238" s="221" t="s">
        <v>1278</v>
      </c>
      <c r="E1238" s="221" t="s">
        <v>1275</v>
      </c>
      <c r="F1238" s="221" t="s">
        <v>1277</v>
      </c>
      <c r="G1238" s="221" t="s">
        <v>1277</v>
      </c>
    </row>
    <row r="1239" spans="1:7" x14ac:dyDescent="0.2">
      <c r="A1239" s="185">
        <v>5122</v>
      </c>
      <c r="B1239" s="184" t="s">
        <v>712</v>
      </c>
      <c r="C1239" s="185" t="s">
        <v>525</v>
      </c>
      <c r="D1239" s="221" t="s">
        <v>1278</v>
      </c>
      <c r="E1239" s="221" t="s">
        <v>1275</v>
      </c>
      <c r="F1239" s="221" t="s">
        <v>1277</v>
      </c>
      <c r="G1239" s="221" t="s">
        <v>1277</v>
      </c>
    </row>
    <row r="1240" spans="1:7" x14ac:dyDescent="0.2">
      <c r="A1240" s="185">
        <v>5131</v>
      </c>
      <c r="B1240" s="184" t="s">
        <v>713</v>
      </c>
      <c r="C1240" s="185" t="s">
        <v>525</v>
      </c>
      <c r="D1240" s="221" t="s">
        <v>1278</v>
      </c>
      <c r="E1240" s="221" t="s">
        <v>1275</v>
      </c>
      <c r="F1240" s="221" t="s">
        <v>1277</v>
      </c>
      <c r="G1240" s="221" t="s">
        <v>1276</v>
      </c>
    </row>
    <row r="1241" spans="1:7" x14ac:dyDescent="0.2">
      <c r="A1241" s="185">
        <v>5132</v>
      </c>
      <c r="B1241" s="184" t="s">
        <v>714</v>
      </c>
      <c r="C1241" s="185" t="s">
        <v>525</v>
      </c>
      <c r="D1241" s="221" t="s">
        <v>1278</v>
      </c>
      <c r="E1241" s="221" t="s">
        <v>1275</v>
      </c>
      <c r="F1241" s="221" t="s">
        <v>1277</v>
      </c>
      <c r="G1241" s="221" t="s">
        <v>1276</v>
      </c>
    </row>
    <row r="1242" spans="1:7" x14ac:dyDescent="0.2">
      <c r="A1242" s="185">
        <v>5133</v>
      </c>
      <c r="B1242" s="184" t="s">
        <v>715</v>
      </c>
      <c r="C1242" s="185" t="s">
        <v>525</v>
      </c>
      <c r="D1242" s="221" t="s">
        <v>1278</v>
      </c>
      <c r="E1242" s="221" t="s">
        <v>1275</v>
      </c>
      <c r="F1242" s="221" t="s">
        <v>1277</v>
      </c>
      <c r="G1242" s="221" t="s">
        <v>1276</v>
      </c>
    </row>
    <row r="1243" spans="1:7" x14ac:dyDescent="0.2">
      <c r="A1243" s="185">
        <v>5134</v>
      </c>
      <c r="B1243" s="184" t="s">
        <v>716</v>
      </c>
      <c r="C1243" s="185" t="s">
        <v>525</v>
      </c>
      <c r="D1243" s="221" t="s">
        <v>1278</v>
      </c>
      <c r="E1243" s="221" t="s">
        <v>1275</v>
      </c>
      <c r="F1243" s="221" t="s">
        <v>1277</v>
      </c>
      <c r="G1243" s="221" t="s">
        <v>1276</v>
      </c>
    </row>
    <row r="1244" spans="1:7" x14ac:dyDescent="0.2">
      <c r="A1244" s="185">
        <v>5141</v>
      </c>
      <c r="B1244" s="184" t="s">
        <v>717</v>
      </c>
      <c r="C1244" s="185" t="s">
        <v>525</v>
      </c>
      <c r="D1244" s="221" t="s">
        <v>1278</v>
      </c>
      <c r="E1244" s="221" t="s">
        <v>1275</v>
      </c>
      <c r="F1244" s="221" t="s">
        <v>1277</v>
      </c>
      <c r="G1244" s="221" t="s">
        <v>1276</v>
      </c>
    </row>
    <row r="1245" spans="1:7" x14ac:dyDescent="0.2">
      <c r="A1245" s="185">
        <v>5142</v>
      </c>
      <c r="B1245" s="184" t="s">
        <v>718</v>
      </c>
      <c r="C1245" s="185" t="s">
        <v>525</v>
      </c>
      <c r="D1245" s="221" t="s">
        <v>1278</v>
      </c>
      <c r="E1245" s="221" t="s">
        <v>1275</v>
      </c>
      <c r="F1245" s="221" t="s">
        <v>1277</v>
      </c>
      <c r="G1245" s="221" t="s">
        <v>1277</v>
      </c>
    </row>
    <row r="1246" spans="1:7" x14ac:dyDescent="0.2">
      <c r="A1246" s="185">
        <v>5143</v>
      </c>
      <c r="B1246" s="184" t="s">
        <v>719</v>
      </c>
      <c r="C1246" s="185" t="s">
        <v>525</v>
      </c>
      <c r="D1246" s="221" t="s">
        <v>1278</v>
      </c>
      <c r="E1246" s="221" t="s">
        <v>1275</v>
      </c>
      <c r="F1246" s="221" t="s">
        <v>1277</v>
      </c>
      <c r="G1246" s="221" t="s">
        <v>1276</v>
      </c>
    </row>
    <row r="1247" spans="1:7" x14ac:dyDescent="0.2">
      <c r="A1247" s="185">
        <v>5144</v>
      </c>
      <c r="B1247" s="184" t="s">
        <v>720</v>
      </c>
      <c r="C1247" s="185" t="s">
        <v>525</v>
      </c>
      <c r="D1247" s="221" t="s">
        <v>1278</v>
      </c>
      <c r="E1247" s="221" t="s">
        <v>1275</v>
      </c>
      <c r="F1247" s="221" t="s">
        <v>1277</v>
      </c>
      <c r="G1247" s="221" t="s">
        <v>1276</v>
      </c>
    </row>
    <row r="1248" spans="1:7" x14ac:dyDescent="0.2">
      <c r="A1248" s="185">
        <v>5145</v>
      </c>
      <c r="B1248" s="184" t="s">
        <v>721</v>
      </c>
      <c r="C1248" s="185" t="s">
        <v>525</v>
      </c>
      <c r="D1248" s="221" t="s">
        <v>1278</v>
      </c>
      <c r="E1248" s="221" t="s">
        <v>1275</v>
      </c>
      <c r="F1248" s="221" t="s">
        <v>1277</v>
      </c>
      <c r="G1248" s="221" t="s">
        <v>1277</v>
      </c>
    </row>
    <row r="1249" spans="1:7" x14ac:dyDescent="0.2">
      <c r="A1249" s="185">
        <v>5151</v>
      </c>
      <c r="B1249" s="184" t="s">
        <v>722</v>
      </c>
      <c r="C1249" s="185" t="s">
        <v>674</v>
      </c>
      <c r="D1249" s="221" t="s">
        <v>1278</v>
      </c>
      <c r="E1249" s="221" t="s">
        <v>1275</v>
      </c>
      <c r="F1249" s="221" t="s">
        <v>1277</v>
      </c>
      <c r="G1249" s="221" t="s">
        <v>1276</v>
      </c>
    </row>
    <row r="1250" spans="1:7" x14ac:dyDescent="0.2">
      <c r="A1250" s="185">
        <v>5152</v>
      </c>
      <c r="B1250" s="184" t="s">
        <v>723</v>
      </c>
      <c r="C1250" s="185" t="s">
        <v>674</v>
      </c>
      <c r="D1250" s="221" t="s">
        <v>1278</v>
      </c>
      <c r="E1250" s="221" t="s">
        <v>1275</v>
      </c>
      <c r="F1250" s="221" t="s">
        <v>1277</v>
      </c>
      <c r="G1250" s="221" t="s">
        <v>1276</v>
      </c>
    </row>
    <row r="1251" spans="1:7" x14ac:dyDescent="0.2">
      <c r="A1251" s="185">
        <v>5161</v>
      </c>
      <c r="B1251" s="184" t="s">
        <v>724</v>
      </c>
      <c r="C1251" s="185" t="s">
        <v>674</v>
      </c>
      <c r="D1251" s="221" t="s">
        <v>1278</v>
      </c>
      <c r="E1251" s="221" t="s">
        <v>1275</v>
      </c>
      <c r="F1251" s="221" t="s">
        <v>1277</v>
      </c>
      <c r="G1251" s="221" t="s">
        <v>1277</v>
      </c>
    </row>
    <row r="1252" spans="1:7" x14ac:dyDescent="0.2">
      <c r="A1252" s="185">
        <v>5162</v>
      </c>
      <c r="B1252" s="184" t="s">
        <v>725</v>
      </c>
      <c r="C1252" s="185" t="s">
        <v>674</v>
      </c>
      <c r="D1252" s="221" t="s">
        <v>1278</v>
      </c>
      <c r="E1252" s="221" t="s">
        <v>1275</v>
      </c>
      <c r="F1252" s="221" t="s">
        <v>1277</v>
      </c>
      <c r="G1252" s="221" t="s">
        <v>1277</v>
      </c>
    </row>
    <row r="1253" spans="1:7" x14ac:dyDescent="0.2">
      <c r="A1253" s="185">
        <v>5163</v>
      </c>
      <c r="B1253" s="184" t="s">
        <v>726</v>
      </c>
      <c r="C1253" s="185" t="s">
        <v>674</v>
      </c>
      <c r="D1253" s="221" t="s">
        <v>1278</v>
      </c>
      <c r="E1253" s="221" t="s">
        <v>1275</v>
      </c>
      <c r="F1253" s="221" t="s">
        <v>1277</v>
      </c>
      <c r="G1253" s="221" t="s">
        <v>1277</v>
      </c>
    </row>
    <row r="1254" spans="1:7" x14ac:dyDescent="0.2">
      <c r="A1254" s="185">
        <v>5164</v>
      </c>
      <c r="B1254" s="184" t="s">
        <v>727</v>
      </c>
      <c r="C1254" s="185" t="s">
        <v>674</v>
      </c>
      <c r="D1254" s="221" t="s">
        <v>1278</v>
      </c>
      <c r="E1254" s="221" t="s">
        <v>1275</v>
      </c>
      <c r="F1254" s="221" t="s">
        <v>1277</v>
      </c>
      <c r="G1254" s="221" t="s">
        <v>1276</v>
      </c>
    </row>
    <row r="1255" spans="1:7" x14ac:dyDescent="0.2">
      <c r="A1255" s="185">
        <v>5165</v>
      </c>
      <c r="B1255" s="184" t="s">
        <v>728</v>
      </c>
      <c r="C1255" s="185" t="s">
        <v>674</v>
      </c>
      <c r="D1255" s="221" t="s">
        <v>1278</v>
      </c>
      <c r="E1255" s="221" t="s">
        <v>1275</v>
      </c>
      <c r="F1255" s="221" t="s">
        <v>1277</v>
      </c>
      <c r="G1255" s="221" t="s">
        <v>1277</v>
      </c>
    </row>
    <row r="1256" spans="1:7" x14ac:dyDescent="0.2">
      <c r="A1256" s="185">
        <v>5201</v>
      </c>
      <c r="B1256" s="184" t="s">
        <v>729</v>
      </c>
      <c r="C1256" s="185" t="s">
        <v>674</v>
      </c>
      <c r="D1256" s="221" t="s">
        <v>1278</v>
      </c>
      <c r="E1256" s="221" t="s">
        <v>1275</v>
      </c>
      <c r="F1256" s="221" t="s">
        <v>1277</v>
      </c>
      <c r="G1256" s="221" t="s">
        <v>1277</v>
      </c>
    </row>
    <row r="1257" spans="1:7" x14ac:dyDescent="0.2">
      <c r="A1257" s="185">
        <v>5202</v>
      </c>
      <c r="B1257" s="184" t="s">
        <v>730</v>
      </c>
      <c r="C1257" s="185" t="s">
        <v>674</v>
      </c>
      <c r="D1257" s="221" t="s">
        <v>1278</v>
      </c>
      <c r="E1257" s="221" t="s">
        <v>1275</v>
      </c>
      <c r="F1257" s="221" t="s">
        <v>1277</v>
      </c>
      <c r="G1257" s="221" t="s">
        <v>1277</v>
      </c>
    </row>
    <row r="1258" spans="1:7" x14ac:dyDescent="0.2">
      <c r="A1258" s="185">
        <v>5203</v>
      </c>
      <c r="B1258" s="184" t="s">
        <v>731</v>
      </c>
      <c r="C1258" s="185" t="s">
        <v>674</v>
      </c>
      <c r="D1258" s="221" t="s">
        <v>1278</v>
      </c>
      <c r="E1258" s="221" t="s">
        <v>1275</v>
      </c>
      <c r="F1258" s="221" t="s">
        <v>1277</v>
      </c>
      <c r="G1258" s="221" t="s">
        <v>1276</v>
      </c>
    </row>
    <row r="1259" spans="1:7" x14ac:dyDescent="0.2">
      <c r="A1259" s="185">
        <v>5204</v>
      </c>
      <c r="B1259" s="184" t="s">
        <v>732</v>
      </c>
      <c r="C1259" s="185" t="s">
        <v>674</v>
      </c>
      <c r="D1259" s="221" t="s">
        <v>1278</v>
      </c>
      <c r="E1259" s="221" t="s">
        <v>1275</v>
      </c>
      <c r="F1259" s="221" t="s">
        <v>1277</v>
      </c>
      <c r="G1259" s="221" t="s">
        <v>1277</v>
      </c>
    </row>
    <row r="1260" spans="1:7" x14ac:dyDescent="0.2">
      <c r="A1260" s="185">
        <v>5205</v>
      </c>
      <c r="B1260" s="184" t="s">
        <v>733</v>
      </c>
      <c r="C1260" s="185" t="s">
        <v>674</v>
      </c>
      <c r="D1260" s="221" t="s">
        <v>1278</v>
      </c>
      <c r="E1260" s="221" t="s">
        <v>1275</v>
      </c>
      <c r="F1260" s="221" t="s">
        <v>1277</v>
      </c>
      <c r="G1260" s="221" t="s">
        <v>1276</v>
      </c>
    </row>
    <row r="1261" spans="1:7" x14ac:dyDescent="0.2">
      <c r="A1261" s="185">
        <v>5211</v>
      </c>
      <c r="B1261" s="184" t="s">
        <v>734</v>
      </c>
      <c r="C1261" s="185" t="s">
        <v>525</v>
      </c>
      <c r="D1261" s="221" t="s">
        <v>1278</v>
      </c>
      <c r="E1261" s="221" t="s">
        <v>1275</v>
      </c>
      <c r="F1261" s="221" t="s">
        <v>1277</v>
      </c>
      <c r="G1261" s="221" t="s">
        <v>1277</v>
      </c>
    </row>
    <row r="1262" spans="1:7" x14ac:dyDescent="0.2">
      <c r="A1262" s="185">
        <v>5212</v>
      </c>
      <c r="B1262" s="184" t="s">
        <v>735</v>
      </c>
      <c r="C1262" s="185" t="s">
        <v>525</v>
      </c>
      <c r="D1262" s="221" t="s">
        <v>1278</v>
      </c>
      <c r="E1262" s="221" t="s">
        <v>1275</v>
      </c>
      <c r="F1262" s="221" t="s">
        <v>1277</v>
      </c>
      <c r="G1262" s="221" t="s">
        <v>1276</v>
      </c>
    </row>
    <row r="1263" spans="1:7" x14ac:dyDescent="0.2">
      <c r="A1263" s="185">
        <v>5221</v>
      </c>
      <c r="B1263" s="184" t="s">
        <v>736</v>
      </c>
      <c r="C1263" s="185" t="s">
        <v>525</v>
      </c>
      <c r="D1263" s="221" t="s">
        <v>1278</v>
      </c>
      <c r="E1263" s="221" t="s">
        <v>1275</v>
      </c>
      <c r="F1263" s="221" t="s">
        <v>1277</v>
      </c>
      <c r="G1263" s="221" t="s">
        <v>1277</v>
      </c>
    </row>
    <row r="1264" spans="1:7" x14ac:dyDescent="0.2">
      <c r="A1264" s="185">
        <v>5222</v>
      </c>
      <c r="B1264" s="184" t="s">
        <v>737</v>
      </c>
      <c r="C1264" s="185" t="s">
        <v>525</v>
      </c>
      <c r="D1264" s="221" t="s">
        <v>1278</v>
      </c>
      <c r="E1264" s="221" t="s">
        <v>1275</v>
      </c>
      <c r="F1264" s="221" t="s">
        <v>1277</v>
      </c>
      <c r="G1264" s="221" t="s">
        <v>1277</v>
      </c>
    </row>
    <row r="1265" spans="1:7" x14ac:dyDescent="0.2">
      <c r="A1265" s="185">
        <v>5223</v>
      </c>
      <c r="B1265" s="184" t="s">
        <v>738</v>
      </c>
      <c r="C1265" s="185" t="s">
        <v>525</v>
      </c>
      <c r="D1265" s="221" t="s">
        <v>1278</v>
      </c>
      <c r="E1265" s="221" t="s">
        <v>1275</v>
      </c>
      <c r="F1265" s="221" t="s">
        <v>1277</v>
      </c>
      <c r="G1265" s="221" t="s">
        <v>1276</v>
      </c>
    </row>
    <row r="1266" spans="1:7" x14ac:dyDescent="0.2">
      <c r="A1266" s="185">
        <v>5224</v>
      </c>
      <c r="B1266" s="184" t="s">
        <v>739</v>
      </c>
      <c r="C1266" s="185" t="s">
        <v>525</v>
      </c>
      <c r="D1266" s="221" t="s">
        <v>1278</v>
      </c>
      <c r="E1266" s="221" t="s">
        <v>1275</v>
      </c>
      <c r="F1266" s="221" t="s">
        <v>1277</v>
      </c>
      <c r="G1266" s="221" t="s">
        <v>1276</v>
      </c>
    </row>
    <row r="1267" spans="1:7" x14ac:dyDescent="0.2">
      <c r="A1267" s="185">
        <v>5225</v>
      </c>
      <c r="B1267" s="184" t="s">
        <v>740</v>
      </c>
      <c r="C1267" s="185" t="s">
        <v>525</v>
      </c>
      <c r="D1267" s="221" t="s">
        <v>1278</v>
      </c>
      <c r="E1267" s="221" t="s">
        <v>1275</v>
      </c>
      <c r="F1267" s="221" t="s">
        <v>1277</v>
      </c>
      <c r="G1267" s="221" t="s">
        <v>1276</v>
      </c>
    </row>
    <row r="1268" spans="1:7" x14ac:dyDescent="0.2">
      <c r="A1268" s="185">
        <v>5230</v>
      </c>
      <c r="B1268" s="184" t="s">
        <v>741</v>
      </c>
      <c r="C1268" s="185" t="s">
        <v>525</v>
      </c>
      <c r="D1268" s="221" t="s">
        <v>1278</v>
      </c>
      <c r="E1268" s="221" t="s">
        <v>1275</v>
      </c>
      <c r="F1268" s="221" t="s">
        <v>1277</v>
      </c>
      <c r="G1268" s="221" t="s">
        <v>1277</v>
      </c>
    </row>
    <row r="1269" spans="1:7" x14ac:dyDescent="0.2">
      <c r="A1269" s="185">
        <v>5231</v>
      </c>
      <c r="B1269" s="184" t="s">
        <v>742</v>
      </c>
      <c r="C1269" s="185" t="s">
        <v>525</v>
      </c>
      <c r="D1269" s="221" t="s">
        <v>1278</v>
      </c>
      <c r="E1269" s="221" t="s">
        <v>1275</v>
      </c>
      <c r="F1269" s="221" t="s">
        <v>1277</v>
      </c>
      <c r="G1269" s="221" t="s">
        <v>1276</v>
      </c>
    </row>
    <row r="1270" spans="1:7" x14ac:dyDescent="0.2">
      <c r="A1270" s="185">
        <v>5232</v>
      </c>
      <c r="B1270" s="184" t="s">
        <v>2130</v>
      </c>
      <c r="C1270" s="185" t="s">
        <v>525</v>
      </c>
      <c r="D1270" s="221" t="s">
        <v>1278</v>
      </c>
      <c r="E1270" s="221" t="s">
        <v>1275</v>
      </c>
      <c r="F1270" s="221" t="s">
        <v>1277</v>
      </c>
      <c r="G1270" s="221" t="s">
        <v>1276</v>
      </c>
    </row>
    <row r="1271" spans="1:7" x14ac:dyDescent="0.2">
      <c r="A1271" s="185">
        <v>5233</v>
      </c>
      <c r="B1271" s="184" t="s">
        <v>2131</v>
      </c>
      <c r="C1271" s="185" t="s">
        <v>525</v>
      </c>
      <c r="D1271" s="221" t="s">
        <v>1278</v>
      </c>
      <c r="E1271" s="221" t="s">
        <v>1275</v>
      </c>
      <c r="F1271" s="221" t="s">
        <v>1277</v>
      </c>
      <c r="G1271" s="221" t="s">
        <v>1276</v>
      </c>
    </row>
    <row r="1272" spans="1:7" x14ac:dyDescent="0.2">
      <c r="A1272" s="185">
        <v>5241</v>
      </c>
      <c r="B1272" s="184" t="s">
        <v>2132</v>
      </c>
      <c r="C1272" s="185" t="s">
        <v>525</v>
      </c>
      <c r="D1272" s="221" t="s">
        <v>1278</v>
      </c>
      <c r="E1272" s="221" t="s">
        <v>1275</v>
      </c>
      <c r="F1272" s="221" t="s">
        <v>1277</v>
      </c>
      <c r="G1272" s="221" t="s">
        <v>1276</v>
      </c>
    </row>
    <row r="1273" spans="1:7" x14ac:dyDescent="0.2">
      <c r="A1273" s="185">
        <v>5242</v>
      </c>
      <c r="B1273" s="184" t="s">
        <v>2133</v>
      </c>
      <c r="C1273" s="185" t="s">
        <v>525</v>
      </c>
      <c r="D1273" s="221" t="s">
        <v>1278</v>
      </c>
      <c r="E1273" s="221" t="s">
        <v>1275</v>
      </c>
      <c r="F1273" s="221" t="s">
        <v>1277</v>
      </c>
      <c r="G1273" s="221" t="s">
        <v>1276</v>
      </c>
    </row>
    <row r="1274" spans="1:7" x14ac:dyDescent="0.2">
      <c r="A1274" s="185">
        <v>5251</v>
      </c>
      <c r="B1274" s="184" t="s">
        <v>2134</v>
      </c>
      <c r="C1274" s="185" t="s">
        <v>525</v>
      </c>
      <c r="D1274" s="221" t="s">
        <v>1278</v>
      </c>
      <c r="E1274" s="221" t="s">
        <v>1275</v>
      </c>
      <c r="F1274" s="221" t="s">
        <v>1277</v>
      </c>
      <c r="G1274" s="221" t="s">
        <v>1277</v>
      </c>
    </row>
    <row r="1275" spans="1:7" x14ac:dyDescent="0.2">
      <c r="A1275" s="185">
        <v>5252</v>
      </c>
      <c r="B1275" s="184" t="s">
        <v>2135</v>
      </c>
      <c r="C1275" s="185" t="s">
        <v>525</v>
      </c>
      <c r="D1275" s="221" t="s">
        <v>1278</v>
      </c>
      <c r="E1275" s="221" t="s">
        <v>1275</v>
      </c>
      <c r="F1275" s="221" t="s">
        <v>1277</v>
      </c>
      <c r="G1275" s="221" t="s">
        <v>1277</v>
      </c>
    </row>
    <row r="1276" spans="1:7" x14ac:dyDescent="0.2">
      <c r="A1276" s="185">
        <v>5261</v>
      </c>
      <c r="B1276" s="184" t="s">
        <v>2136</v>
      </c>
      <c r="C1276" s="185" t="s">
        <v>525</v>
      </c>
      <c r="D1276" s="221" t="s">
        <v>1278</v>
      </c>
      <c r="E1276" s="221" t="s">
        <v>1275</v>
      </c>
      <c r="F1276" s="221" t="s">
        <v>1277</v>
      </c>
      <c r="G1276" s="221" t="s">
        <v>1277</v>
      </c>
    </row>
    <row r="1277" spans="1:7" x14ac:dyDescent="0.2">
      <c r="A1277" s="185">
        <v>5270</v>
      </c>
      <c r="B1277" s="184" t="s">
        <v>2137</v>
      </c>
      <c r="C1277" s="185" t="s">
        <v>525</v>
      </c>
      <c r="D1277" s="221" t="s">
        <v>1278</v>
      </c>
      <c r="E1277" s="221" t="s">
        <v>1275</v>
      </c>
      <c r="F1277" s="221" t="s">
        <v>1277</v>
      </c>
      <c r="G1277" s="221" t="s">
        <v>1277</v>
      </c>
    </row>
    <row r="1278" spans="1:7" x14ac:dyDescent="0.2">
      <c r="A1278" s="185">
        <v>5271</v>
      </c>
      <c r="B1278" s="184" t="s">
        <v>2138</v>
      </c>
      <c r="C1278" s="185" t="s">
        <v>525</v>
      </c>
      <c r="D1278" s="221" t="s">
        <v>1278</v>
      </c>
      <c r="E1278" s="221" t="s">
        <v>1275</v>
      </c>
      <c r="F1278" s="221" t="s">
        <v>1277</v>
      </c>
      <c r="G1278" s="221" t="s">
        <v>1276</v>
      </c>
    </row>
    <row r="1279" spans="1:7" x14ac:dyDescent="0.2">
      <c r="A1279" s="185">
        <v>5272</v>
      </c>
      <c r="B1279" s="184" t="s">
        <v>2139</v>
      </c>
      <c r="C1279" s="185" t="s">
        <v>525</v>
      </c>
      <c r="D1279" s="221" t="s">
        <v>1278</v>
      </c>
      <c r="E1279" s="221" t="s">
        <v>1275</v>
      </c>
      <c r="F1279" s="221" t="s">
        <v>1277</v>
      </c>
      <c r="G1279" s="221" t="s">
        <v>1276</v>
      </c>
    </row>
    <row r="1280" spans="1:7" x14ac:dyDescent="0.2">
      <c r="A1280" s="185">
        <v>5273</v>
      </c>
      <c r="B1280" s="184" t="s">
        <v>2140</v>
      </c>
      <c r="C1280" s="185" t="s">
        <v>525</v>
      </c>
      <c r="D1280" s="221" t="s">
        <v>1278</v>
      </c>
      <c r="E1280" s="221" t="s">
        <v>1275</v>
      </c>
      <c r="F1280" s="221" t="s">
        <v>1277</v>
      </c>
      <c r="G1280" s="221" t="s">
        <v>1276</v>
      </c>
    </row>
    <row r="1281" spans="1:7" x14ac:dyDescent="0.2">
      <c r="A1281" s="185">
        <v>5274</v>
      </c>
      <c r="B1281" s="184" t="s">
        <v>2141</v>
      </c>
      <c r="C1281" s="185" t="s">
        <v>525</v>
      </c>
      <c r="D1281" s="221" t="s">
        <v>1278</v>
      </c>
      <c r="E1281" s="221" t="s">
        <v>1275</v>
      </c>
      <c r="F1281" s="221" t="s">
        <v>1277</v>
      </c>
      <c r="G1281" s="221" t="s">
        <v>1276</v>
      </c>
    </row>
    <row r="1282" spans="1:7" x14ac:dyDescent="0.2">
      <c r="A1282" s="185">
        <v>5280</v>
      </c>
      <c r="B1282" s="184" t="s">
        <v>2142</v>
      </c>
      <c r="C1282" s="185" t="s">
        <v>525</v>
      </c>
      <c r="D1282" s="221" t="s">
        <v>1278</v>
      </c>
      <c r="E1282" s="221" t="s">
        <v>1275</v>
      </c>
      <c r="F1282" s="221" t="s">
        <v>1277</v>
      </c>
      <c r="G1282" s="221" t="s">
        <v>1277</v>
      </c>
    </row>
    <row r="1283" spans="1:7" x14ac:dyDescent="0.2">
      <c r="A1283" s="185">
        <v>5282</v>
      </c>
      <c r="B1283" s="184" t="s">
        <v>2143</v>
      </c>
      <c r="C1283" s="185" t="s">
        <v>525</v>
      </c>
      <c r="D1283" s="221" t="s">
        <v>1278</v>
      </c>
      <c r="E1283" s="221" t="s">
        <v>1275</v>
      </c>
      <c r="F1283" s="221" t="s">
        <v>1277</v>
      </c>
      <c r="G1283" s="221" t="s">
        <v>1277</v>
      </c>
    </row>
    <row r="1284" spans="1:7" x14ac:dyDescent="0.2">
      <c r="A1284" s="185">
        <v>5300</v>
      </c>
      <c r="B1284" s="184" t="s">
        <v>2144</v>
      </c>
      <c r="C1284" s="185" t="s">
        <v>674</v>
      </c>
      <c r="D1284" s="221" t="s">
        <v>1278</v>
      </c>
      <c r="E1284" s="221" t="s">
        <v>1275</v>
      </c>
      <c r="F1284" s="221" t="s">
        <v>1277</v>
      </c>
      <c r="G1284" s="221" t="s">
        <v>1277</v>
      </c>
    </row>
    <row r="1285" spans="1:7" x14ac:dyDescent="0.2">
      <c r="A1285" s="185">
        <v>5301</v>
      </c>
      <c r="B1285" s="184" t="s">
        <v>2145</v>
      </c>
      <c r="C1285" s="185" t="s">
        <v>674</v>
      </c>
      <c r="D1285" s="221" t="s">
        <v>1278</v>
      </c>
      <c r="E1285" s="221" t="s">
        <v>1275</v>
      </c>
      <c r="F1285" s="221" t="s">
        <v>1277</v>
      </c>
      <c r="G1285" s="221" t="s">
        <v>1277</v>
      </c>
    </row>
    <row r="1286" spans="1:7" x14ac:dyDescent="0.2">
      <c r="A1286" s="185">
        <v>5302</v>
      </c>
      <c r="B1286" s="184" t="s">
        <v>2146</v>
      </c>
      <c r="C1286" s="185" t="s">
        <v>674</v>
      </c>
      <c r="D1286" s="221" t="s">
        <v>1278</v>
      </c>
      <c r="E1286" s="221" t="s">
        <v>1275</v>
      </c>
      <c r="F1286" s="221" t="s">
        <v>1277</v>
      </c>
      <c r="G1286" s="221" t="s">
        <v>1277</v>
      </c>
    </row>
    <row r="1287" spans="1:7" x14ac:dyDescent="0.2">
      <c r="A1287" s="185">
        <v>5303</v>
      </c>
      <c r="B1287" s="184" t="s">
        <v>2147</v>
      </c>
      <c r="C1287" s="185" t="s">
        <v>674</v>
      </c>
      <c r="D1287" s="221" t="s">
        <v>1278</v>
      </c>
      <c r="E1287" s="221" t="s">
        <v>1275</v>
      </c>
      <c r="F1287" s="221" t="s">
        <v>1277</v>
      </c>
      <c r="G1287" s="221" t="s">
        <v>1277</v>
      </c>
    </row>
    <row r="1288" spans="1:7" x14ac:dyDescent="0.2">
      <c r="A1288" s="185">
        <v>5310</v>
      </c>
      <c r="B1288" s="184" t="s">
        <v>225</v>
      </c>
      <c r="C1288" s="185" t="s">
        <v>525</v>
      </c>
      <c r="D1288" s="221" t="s">
        <v>1278</v>
      </c>
      <c r="E1288" s="221" t="s">
        <v>1275</v>
      </c>
      <c r="F1288" s="221" t="s">
        <v>1277</v>
      </c>
      <c r="G1288" s="221" t="s">
        <v>1277</v>
      </c>
    </row>
    <row r="1289" spans="1:7" x14ac:dyDescent="0.2">
      <c r="A1289" s="185">
        <v>5311</v>
      </c>
      <c r="B1289" s="184" t="s">
        <v>2148</v>
      </c>
      <c r="C1289" s="185" t="s">
        <v>525</v>
      </c>
      <c r="D1289" s="221" t="s">
        <v>1278</v>
      </c>
      <c r="E1289" s="221" t="s">
        <v>1275</v>
      </c>
      <c r="F1289" s="221" t="s">
        <v>1277</v>
      </c>
      <c r="G1289" s="221" t="s">
        <v>1276</v>
      </c>
    </row>
    <row r="1290" spans="1:7" x14ac:dyDescent="0.2">
      <c r="A1290" s="185">
        <v>5321</v>
      </c>
      <c r="B1290" s="184" t="s">
        <v>2149</v>
      </c>
      <c r="C1290" s="185" t="s">
        <v>674</v>
      </c>
      <c r="D1290" s="221" t="s">
        <v>1278</v>
      </c>
      <c r="E1290" s="221" t="s">
        <v>1275</v>
      </c>
      <c r="F1290" s="221" t="s">
        <v>1277</v>
      </c>
      <c r="G1290" s="221" t="s">
        <v>1276</v>
      </c>
    </row>
    <row r="1291" spans="1:7" x14ac:dyDescent="0.2">
      <c r="A1291" s="185">
        <v>5322</v>
      </c>
      <c r="B1291" s="184" t="s">
        <v>2150</v>
      </c>
      <c r="C1291" s="185" t="s">
        <v>674</v>
      </c>
      <c r="D1291" s="221" t="s">
        <v>1278</v>
      </c>
      <c r="E1291" s="221" t="s">
        <v>1275</v>
      </c>
      <c r="F1291" s="221" t="s">
        <v>1277</v>
      </c>
      <c r="G1291" s="221" t="s">
        <v>1277</v>
      </c>
    </row>
    <row r="1292" spans="1:7" x14ac:dyDescent="0.2">
      <c r="A1292" s="185">
        <v>5323</v>
      </c>
      <c r="B1292" s="184" t="s">
        <v>2151</v>
      </c>
      <c r="C1292" s="185" t="s">
        <v>674</v>
      </c>
      <c r="D1292" s="221" t="s">
        <v>1278</v>
      </c>
      <c r="E1292" s="221" t="s">
        <v>1275</v>
      </c>
      <c r="F1292" s="221" t="s">
        <v>1277</v>
      </c>
      <c r="G1292" s="221" t="s">
        <v>1276</v>
      </c>
    </row>
    <row r="1293" spans="1:7" x14ac:dyDescent="0.2">
      <c r="A1293" s="185">
        <v>5324</v>
      </c>
      <c r="B1293" s="184" t="s">
        <v>2152</v>
      </c>
      <c r="C1293" s="185" t="s">
        <v>674</v>
      </c>
      <c r="D1293" s="221" t="s">
        <v>1278</v>
      </c>
      <c r="E1293" s="221" t="s">
        <v>1275</v>
      </c>
      <c r="F1293" s="221" t="s">
        <v>1277</v>
      </c>
      <c r="G1293" s="221" t="s">
        <v>1277</v>
      </c>
    </row>
    <row r="1294" spans="1:7" x14ac:dyDescent="0.2">
      <c r="A1294" s="185">
        <v>5325</v>
      </c>
      <c r="B1294" s="184" t="s">
        <v>2153</v>
      </c>
      <c r="C1294" s="185" t="s">
        <v>674</v>
      </c>
      <c r="D1294" s="221" t="s">
        <v>1278</v>
      </c>
      <c r="E1294" s="221" t="s">
        <v>1275</v>
      </c>
      <c r="F1294" s="221" t="s">
        <v>1277</v>
      </c>
      <c r="G1294" s="221" t="s">
        <v>1276</v>
      </c>
    </row>
    <row r="1295" spans="1:7" x14ac:dyDescent="0.2">
      <c r="A1295" s="185">
        <v>5330</v>
      </c>
      <c r="B1295" s="184" t="s">
        <v>2154</v>
      </c>
      <c r="C1295" s="185" t="s">
        <v>674</v>
      </c>
      <c r="D1295" s="221" t="s">
        <v>1278</v>
      </c>
      <c r="E1295" s="221" t="s">
        <v>1275</v>
      </c>
      <c r="F1295" s="221" t="s">
        <v>1277</v>
      </c>
      <c r="G1295" s="221" t="s">
        <v>1277</v>
      </c>
    </row>
    <row r="1296" spans="1:7" x14ac:dyDescent="0.2">
      <c r="A1296" s="185">
        <v>5340</v>
      </c>
      <c r="B1296" s="184" t="s">
        <v>2155</v>
      </c>
      <c r="C1296" s="185" t="s">
        <v>674</v>
      </c>
      <c r="D1296" s="221" t="s">
        <v>1278</v>
      </c>
      <c r="E1296" s="221" t="s">
        <v>1275</v>
      </c>
      <c r="F1296" s="221" t="s">
        <v>1277</v>
      </c>
      <c r="G1296" s="221" t="s">
        <v>1277</v>
      </c>
    </row>
    <row r="1297" spans="1:7" x14ac:dyDescent="0.2">
      <c r="A1297" s="185">
        <v>5342</v>
      </c>
      <c r="B1297" s="184" t="s">
        <v>2156</v>
      </c>
      <c r="C1297" s="185" t="s">
        <v>674</v>
      </c>
      <c r="D1297" s="221" t="s">
        <v>1278</v>
      </c>
      <c r="E1297" s="221" t="s">
        <v>1275</v>
      </c>
      <c r="F1297" s="221" t="s">
        <v>1277</v>
      </c>
      <c r="G1297" s="221" t="s">
        <v>1276</v>
      </c>
    </row>
    <row r="1298" spans="1:7" x14ac:dyDescent="0.2">
      <c r="A1298" s="185">
        <v>5350</v>
      </c>
      <c r="B1298" s="184" t="s">
        <v>2157</v>
      </c>
      <c r="C1298" s="185" t="s">
        <v>674</v>
      </c>
      <c r="D1298" s="221" t="s">
        <v>1278</v>
      </c>
      <c r="E1298" s="221" t="s">
        <v>1275</v>
      </c>
      <c r="F1298" s="221" t="s">
        <v>1277</v>
      </c>
      <c r="G1298" s="221" t="s">
        <v>1277</v>
      </c>
    </row>
    <row r="1299" spans="1:7" x14ac:dyDescent="0.2">
      <c r="A1299" s="185">
        <v>5351</v>
      </c>
      <c r="B1299" s="184" t="s">
        <v>2158</v>
      </c>
      <c r="C1299" s="185" t="s">
        <v>674</v>
      </c>
      <c r="D1299" s="221" t="s">
        <v>1278</v>
      </c>
      <c r="E1299" s="221" t="s">
        <v>1275</v>
      </c>
      <c r="F1299" s="221" t="s">
        <v>1277</v>
      </c>
      <c r="G1299" s="221" t="s">
        <v>1276</v>
      </c>
    </row>
    <row r="1300" spans="1:7" x14ac:dyDescent="0.2">
      <c r="A1300" s="185">
        <v>5360</v>
      </c>
      <c r="B1300" s="184" t="s">
        <v>2159</v>
      </c>
      <c r="C1300" s="185" t="s">
        <v>525</v>
      </c>
      <c r="D1300" s="221" t="s">
        <v>1278</v>
      </c>
      <c r="E1300" s="221" t="s">
        <v>1275</v>
      </c>
      <c r="F1300" s="221" t="s">
        <v>1277</v>
      </c>
      <c r="G1300" s="221" t="s">
        <v>1277</v>
      </c>
    </row>
    <row r="1301" spans="1:7" x14ac:dyDescent="0.2">
      <c r="A1301" s="185">
        <v>5400</v>
      </c>
      <c r="B1301" s="184" t="s">
        <v>2160</v>
      </c>
      <c r="C1301" s="185" t="s">
        <v>674</v>
      </c>
      <c r="D1301" s="221" t="s">
        <v>1278</v>
      </c>
      <c r="E1301" s="221" t="s">
        <v>1275</v>
      </c>
      <c r="F1301" s="221" t="s">
        <v>1277</v>
      </c>
      <c r="G1301" s="221" t="s">
        <v>1277</v>
      </c>
    </row>
    <row r="1302" spans="1:7" x14ac:dyDescent="0.2">
      <c r="A1302" s="185">
        <v>5409</v>
      </c>
      <c r="B1302" s="184" t="s">
        <v>2160</v>
      </c>
      <c r="C1302" s="185" t="s">
        <v>674</v>
      </c>
      <c r="D1302" s="221" t="s">
        <v>1280</v>
      </c>
      <c r="E1302" s="221" t="s">
        <v>1275</v>
      </c>
      <c r="F1302" s="221" t="s">
        <v>1276</v>
      </c>
      <c r="G1302" s="221" t="s">
        <v>1277</v>
      </c>
    </row>
    <row r="1303" spans="1:7" x14ac:dyDescent="0.2">
      <c r="A1303" s="185">
        <v>5411</v>
      </c>
      <c r="B1303" s="184" t="s">
        <v>2161</v>
      </c>
      <c r="C1303" s="185" t="s">
        <v>674</v>
      </c>
      <c r="D1303" s="221" t="s">
        <v>1278</v>
      </c>
      <c r="E1303" s="221" t="s">
        <v>1275</v>
      </c>
      <c r="F1303" s="221" t="s">
        <v>1277</v>
      </c>
      <c r="G1303" s="221" t="s">
        <v>1277</v>
      </c>
    </row>
    <row r="1304" spans="1:7" x14ac:dyDescent="0.2">
      <c r="A1304" s="185">
        <v>5412</v>
      </c>
      <c r="B1304" s="184" t="s">
        <v>2162</v>
      </c>
      <c r="C1304" s="185" t="s">
        <v>674</v>
      </c>
      <c r="D1304" s="221" t="s">
        <v>1278</v>
      </c>
      <c r="E1304" s="221" t="s">
        <v>1275</v>
      </c>
      <c r="F1304" s="221" t="s">
        <v>1277</v>
      </c>
      <c r="G1304" s="221" t="s">
        <v>1277</v>
      </c>
    </row>
    <row r="1305" spans="1:7" x14ac:dyDescent="0.2">
      <c r="A1305" s="185">
        <v>5421</v>
      </c>
      <c r="B1305" s="184" t="s">
        <v>2163</v>
      </c>
      <c r="C1305" s="185" t="s">
        <v>674</v>
      </c>
      <c r="D1305" s="221" t="s">
        <v>1278</v>
      </c>
      <c r="E1305" s="221" t="s">
        <v>1275</v>
      </c>
      <c r="F1305" s="221" t="s">
        <v>1277</v>
      </c>
      <c r="G1305" s="221" t="s">
        <v>1277</v>
      </c>
    </row>
    <row r="1306" spans="1:7" x14ac:dyDescent="0.2">
      <c r="A1306" s="185">
        <v>5422</v>
      </c>
      <c r="B1306" s="184" t="s">
        <v>2164</v>
      </c>
      <c r="C1306" s="185" t="s">
        <v>674</v>
      </c>
      <c r="D1306" s="221" t="s">
        <v>1278</v>
      </c>
      <c r="E1306" s="221" t="s">
        <v>1275</v>
      </c>
      <c r="F1306" s="221" t="s">
        <v>1277</v>
      </c>
      <c r="G1306" s="221" t="s">
        <v>1276</v>
      </c>
    </row>
    <row r="1307" spans="1:7" x14ac:dyDescent="0.2">
      <c r="A1307" s="185">
        <v>5423</v>
      </c>
      <c r="B1307" s="184" t="s">
        <v>2165</v>
      </c>
      <c r="C1307" s="185" t="s">
        <v>674</v>
      </c>
      <c r="D1307" s="221" t="s">
        <v>1278</v>
      </c>
      <c r="E1307" s="221" t="s">
        <v>1275</v>
      </c>
      <c r="F1307" s="221" t="s">
        <v>1277</v>
      </c>
      <c r="G1307" s="221" t="s">
        <v>1276</v>
      </c>
    </row>
    <row r="1308" spans="1:7" x14ac:dyDescent="0.2">
      <c r="A1308" s="185">
        <v>5424</v>
      </c>
      <c r="B1308" s="184" t="s">
        <v>2166</v>
      </c>
      <c r="C1308" s="185" t="s">
        <v>674</v>
      </c>
      <c r="D1308" s="221" t="s">
        <v>1278</v>
      </c>
      <c r="E1308" s="221" t="s">
        <v>1275</v>
      </c>
      <c r="F1308" s="221" t="s">
        <v>1277</v>
      </c>
      <c r="G1308" s="221" t="s">
        <v>1276</v>
      </c>
    </row>
    <row r="1309" spans="1:7" x14ac:dyDescent="0.2">
      <c r="A1309" s="185">
        <v>5431</v>
      </c>
      <c r="B1309" s="184" t="s">
        <v>2167</v>
      </c>
      <c r="C1309" s="185" t="s">
        <v>674</v>
      </c>
      <c r="D1309" s="221" t="s">
        <v>1278</v>
      </c>
      <c r="E1309" s="221" t="s">
        <v>1275</v>
      </c>
      <c r="F1309" s="221" t="s">
        <v>1277</v>
      </c>
      <c r="G1309" s="221" t="s">
        <v>1277</v>
      </c>
    </row>
    <row r="1310" spans="1:7" x14ac:dyDescent="0.2">
      <c r="A1310" s="185">
        <v>5440</v>
      </c>
      <c r="B1310" s="184" t="s">
        <v>2168</v>
      </c>
      <c r="C1310" s="185" t="s">
        <v>674</v>
      </c>
      <c r="D1310" s="221" t="s">
        <v>1278</v>
      </c>
      <c r="E1310" s="221" t="s">
        <v>1275</v>
      </c>
      <c r="F1310" s="221" t="s">
        <v>1277</v>
      </c>
      <c r="G1310" s="221" t="s">
        <v>1277</v>
      </c>
    </row>
    <row r="1311" spans="1:7" x14ac:dyDescent="0.2">
      <c r="A1311" s="185">
        <v>5441</v>
      </c>
      <c r="B1311" s="184" t="s">
        <v>2169</v>
      </c>
      <c r="C1311" s="185" t="s">
        <v>674</v>
      </c>
      <c r="D1311" s="221" t="s">
        <v>1278</v>
      </c>
      <c r="E1311" s="221" t="s">
        <v>1275</v>
      </c>
      <c r="F1311" s="221" t="s">
        <v>1277</v>
      </c>
      <c r="G1311" s="221" t="s">
        <v>1277</v>
      </c>
    </row>
    <row r="1312" spans="1:7" x14ac:dyDescent="0.2">
      <c r="A1312" s="185">
        <v>5442</v>
      </c>
      <c r="B1312" s="184" t="s">
        <v>2170</v>
      </c>
      <c r="C1312" s="185" t="s">
        <v>674</v>
      </c>
      <c r="D1312" s="221" t="s">
        <v>1278</v>
      </c>
      <c r="E1312" s="221" t="s">
        <v>1275</v>
      </c>
      <c r="F1312" s="221" t="s">
        <v>1277</v>
      </c>
      <c r="G1312" s="221" t="s">
        <v>1276</v>
      </c>
    </row>
    <row r="1313" spans="1:7" x14ac:dyDescent="0.2">
      <c r="A1313" s="185">
        <v>5450</v>
      </c>
      <c r="B1313" s="184" t="s">
        <v>2171</v>
      </c>
      <c r="C1313" s="185" t="s">
        <v>674</v>
      </c>
      <c r="D1313" s="221" t="s">
        <v>1278</v>
      </c>
      <c r="E1313" s="221" t="s">
        <v>1275</v>
      </c>
      <c r="F1313" s="221" t="s">
        <v>1277</v>
      </c>
      <c r="G1313" s="221" t="s">
        <v>1277</v>
      </c>
    </row>
    <row r="1314" spans="1:7" x14ac:dyDescent="0.2">
      <c r="A1314" s="185">
        <v>5451</v>
      </c>
      <c r="B1314" s="184" t="s">
        <v>2172</v>
      </c>
      <c r="C1314" s="185" t="s">
        <v>674</v>
      </c>
      <c r="D1314" s="221" t="s">
        <v>1278</v>
      </c>
      <c r="E1314" s="221" t="s">
        <v>1275</v>
      </c>
      <c r="F1314" s="221" t="s">
        <v>1277</v>
      </c>
      <c r="G1314" s="221" t="s">
        <v>1276</v>
      </c>
    </row>
    <row r="1315" spans="1:7" x14ac:dyDescent="0.2">
      <c r="A1315" s="185">
        <v>5452</v>
      </c>
      <c r="B1315" s="184" t="s">
        <v>2173</v>
      </c>
      <c r="C1315" s="185" t="s">
        <v>674</v>
      </c>
      <c r="D1315" s="221" t="s">
        <v>1278</v>
      </c>
      <c r="E1315" s="221" t="s">
        <v>1275</v>
      </c>
      <c r="F1315" s="221" t="s">
        <v>1277</v>
      </c>
      <c r="G1315" s="221" t="s">
        <v>1277</v>
      </c>
    </row>
    <row r="1316" spans="1:7" x14ac:dyDescent="0.2">
      <c r="A1316" s="185">
        <v>5453</v>
      </c>
      <c r="B1316" s="184" t="s">
        <v>2174</v>
      </c>
      <c r="C1316" s="185" t="s">
        <v>674</v>
      </c>
      <c r="D1316" s="221" t="s">
        <v>1278</v>
      </c>
      <c r="E1316" s="221" t="s">
        <v>1275</v>
      </c>
      <c r="F1316" s="221" t="s">
        <v>1277</v>
      </c>
      <c r="G1316" s="221" t="s">
        <v>1276</v>
      </c>
    </row>
    <row r="1317" spans="1:7" x14ac:dyDescent="0.2">
      <c r="A1317" s="185">
        <v>5500</v>
      </c>
      <c r="B1317" s="184" t="s">
        <v>2175</v>
      </c>
      <c r="C1317" s="185" t="s">
        <v>674</v>
      </c>
      <c r="D1317" s="221" t="s">
        <v>1278</v>
      </c>
      <c r="E1317" s="221" t="s">
        <v>1275</v>
      </c>
      <c r="F1317" s="221" t="s">
        <v>1277</v>
      </c>
      <c r="G1317" s="221" t="s">
        <v>1277</v>
      </c>
    </row>
    <row r="1318" spans="1:7" x14ac:dyDescent="0.2">
      <c r="A1318" s="185">
        <v>5505</v>
      </c>
      <c r="B1318" s="184" t="s">
        <v>2176</v>
      </c>
      <c r="C1318" s="185" t="s">
        <v>674</v>
      </c>
      <c r="D1318" s="221" t="s">
        <v>1278</v>
      </c>
      <c r="E1318" s="221" t="s">
        <v>1275</v>
      </c>
      <c r="F1318" s="221" t="s">
        <v>1277</v>
      </c>
      <c r="G1318" s="221" t="s">
        <v>1277</v>
      </c>
    </row>
    <row r="1319" spans="1:7" x14ac:dyDescent="0.2">
      <c r="A1319" s="185">
        <v>5511</v>
      </c>
      <c r="B1319" s="184" t="s">
        <v>2177</v>
      </c>
      <c r="C1319" s="185" t="s">
        <v>674</v>
      </c>
      <c r="D1319" s="221" t="s">
        <v>1278</v>
      </c>
      <c r="E1319" s="221" t="s">
        <v>1275</v>
      </c>
      <c r="F1319" s="221" t="s">
        <v>1277</v>
      </c>
      <c r="G1319" s="221" t="s">
        <v>1276</v>
      </c>
    </row>
    <row r="1320" spans="1:7" x14ac:dyDescent="0.2">
      <c r="A1320" s="185">
        <v>5521</v>
      </c>
      <c r="B1320" s="184" t="s">
        <v>2178</v>
      </c>
      <c r="C1320" s="185" t="s">
        <v>674</v>
      </c>
      <c r="D1320" s="221" t="s">
        <v>1278</v>
      </c>
      <c r="E1320" s="221" t="s">
        <v>1275</v>
      </c>
      <c r="F1320" s="221" t="s">
        <v>1277</v>
      </c>
      <c r="G1320" s="221" t="s">
        <v>1276</v>
      </c>
    </row>
    <row r="1321" spans="1:7" x14ac:dyDescent="0.2">
      <c r="A1321" s="185">
        <v>5522</v>
      </c>
      <c r="B1321" s="184" t="s">
        <v>2179</v>
      </c>
      <c r="C1321" s="185" t="s">
        <v>674</v>
      </c>
      <c r="D1321" s="221" t="s">
        <v>1278</v>
      </c>
      <c r="E1321" s="221" t="s">
        <v>1275</v>
      </c>
      <c r="F1321" s="221" t="s">
        <v>1277</v>
      </c>
      <c r="G1321" s="221" t="s">
        <v>1277</v>
      </c>
    </row>
    <row r="1322" spans="1:7" x14ac:dyDescent="0.2">
      <c r="A1322" s="185">
        <v>5523</v>
      </c>
      <c r="B1322" s="184" t="s">
        <v>2180</v>
      </c>
      <c r="C1322" s="185" t="s">
        <v>674</v>
      </c>
      <c r="D1322" s="221" t="s">
        <v>1278</v>
      </c>
      <c r="E1322" s="221" t="s">
        <v>1275</v>
      </c>
      <c r="F1322" s="221" t="s">
        <v>1277</v>
      </c>
      <c r="G1322" s="221" t="s">
        <v>1276</v>
      </c>
    </row>
    <row r="1323" spans="1:7" x14ac:dyDescent="0.2">
      <c r="A1323" s="185">
        <v>5524</v>
      </c>
      <c r="B1323" s="184" t="s">
        <v>484</v>
      </c>
      <c r="C1323" s="185" t="s">
        <v>674</v>
      </c>
      <c r="D1323" s="221" t="s">
        <v>1278</v>
      </c>
      <c r="E1323" s="221" t="s">
        <v>1275</v>
      </c>
      <c r="F1323" s="221" t="s">
        <v>1277</v>
      </c>
      <c r="G1323" s="221" t="s">
        <v>1277</v>
      </c>
    </row>
    <row r="1324" spans="1:7" x14ac:dyDescent="0.2">
      <c r="A1324" s="185">
        <v>5531</v>
      </c>
      <c r="B1324" s="184" t="s">
        <v>2181</v>
      </c>
      <c r="C1324" s="185" t="s">
        <v>674</v>
      </c>
      <c r="D1324" s="221" t="s">
        <v>1278</v>
      </c>
      <c r="E1324" s="221" t="s">
        <v>1275</v>
      </c>
      <c r="F1324" s="221" t="s">
        <v>1277</v>
      </c>
      <c r="G1324" s="221" t="s">
        <v>1277</v>
      </c>
    </row>
    <row r="1325" spans="1:7" x14ac:dyDescent="0.2">
      <c r="A1325" s="185">
        <v>5532</v>
      </c>
      <c r="B1325" s="184" t="s">
        <v>2182</v>
      </c>
      <c r="C1325" s="185" t="s">
        <v>674</v>
      </c>
      <c r="D1325" s="221" t="s">
        <v>1278</v>
      </c>
      <c r="E1325" s="221" t="s">
        <v>1275</v>
      </c>
      <c r="F1325" s="221" t="s">
        <v>1277</v>
      </c>
      <c r="G1325" s="221" t="s">
        <v>1277</v>
      </c>
    </row>
    <row r="1326" spans="1:7" x14ac:dyDescent="0.2">
      <c r="A1326" s="185">
        <v>5541</v>
      </c>
      <c r="B1326" s="184" t="s">
        <v>2183</v>
      </c>
      <c r="C1326" s="185" t="s">
        <v>674</v>
      </c>
      <c r="D1326" s="221" t="s">
        <v>1278</v>
      </c>
      <c r="E1326" s="221" t="s">
        <v>1275</v>
      </c>
      <c r="F1326" s="221" t="s">
        <v>1277</v>
      </c>
      <c r="G1326" s="221" t="s">
        <v>1277</v>
      </c>
    </row>
    <row r="1327" spans="1:7" x14ac:dyDescent="0.2">
      <c r="A1327" s="185">
        <v>5542</v>
      </c>
      <c r="B1327" s="184" t="s">
        <v>2184</v>
      </c>
      <c r="C1327" s="185" t="s">
        <v>674</v>
      </c>
      <c r="D1327" s="221" t="s">
        <v>1278</v>
      </c>
      <c r="E1327" s="221" t="s">
        <v>1275</v>
      </c>
      <c r="F1327" s="221" t="s">
        <v>1277</v>
      </c>
      <c r="G1327" s="221" t="s">
        <v>1277</v>
      </c>
    </row>
    <row r="1328" spans="1:7" x14ac:dyDescent="0.2">
      <c r="A1328" s="185">
        <v>5550</v>
      </c>
      <c r="B1328" s="184" t="s">
        <v>2185</v>
      </c>
      <c r="C1328" s="185" t="s">
        <v>674</v>
      </c>
      <c r="D1328" s="221" t="s">
        <v>1278</v>
      </c>
      <c r="E1328" s="221" t="s">
        <v>1275</v>
      </c>
      <c r="F1328" s="221" t="s">
        <v>1277</v>
      </c>
      <c r="G1328" s="221" t="s">
        <v>1277</v>
      </c>
    </row>
    <row r="1329" spans="1:7" x14ac:dyDescent="0.2">
      <c r="A1329" s="185">
        <v>5552</v>
      </c>
      <c r="B1329" s="184" t="s">
        <v>2408</v>
      </c>
      <c r="C1329" s="185" t="s">
        <v>674</v>
      </c>
      <c r="D1329" s="221" t="s">
        <v>1278</v>
      </c>
      <c r="E1329" s="221" t="s">
        <v>1275</v>
      </c>
      <c r="F1329" s="221" t="s">
        <v>1277</v>
      </c>
      <c r="G1329" s="221" t="s">
        <v>1276</v>
      </c>
    </row>
    <row r="1330" spans="1:7" x14ac:dyDescent="0.2">
      <c r="A1330" s="185">
        <v>5561</v>
      </c>
      <c r="B1330" s="184" t="s">
        <v>2409</v>
      </c>
      <c r="C1330" s="185" t="s">
        <v>674</v>
      </c>
      <c r="D1330" s="221" t="s">
        <v>1278</v>
      </c>
      <c r="E1330" s="221" t="s">
        <v>1275</v>
      </c>
      <c r="F1330" s="221" t="s">
        <v>1277</v>
      </c>
      <c r="G1330" s="221" t="s">
        <v>1276</v>
      </c>
    </row>
    <row r="1331" spans="1:7" x14ac:dyDescent="0.2">
      <c r="A1331" s="185">
        <v>5562</v>
      </c>
      <c r="B1331" s="184" t="s">
        <v>2410</v>
      </c>
      <c r="C1331" s="185" t="s">
        <v>674</v>
      </c>
      <c r="D1331" s="221" t="s">
        <v>1278</v>
      </c>
      <c r="E1331" s="221" t="s">
        <v>1275</v>
      </c>
      <c r="F1331" s="221" t="s">
        <v>1277</v>
      </c>
      <c r="G1331" s="221" t="s">
        <v>1277</v>
      </c>
    </row>
    <row r="1332" spans="1:7" x14ac:dyDescent="0.2">
      <c r="A1332" s="185">
        <v>5563</v>
      </c>
      <c r="B1332" s="184" t="s">
        <v>2411</v>
      </c>
      <c r="C1332" s="185" t="s">
        <v>674</v>
      </c>
      <c r="D1332" s="221" t="s">
        <v>1278</v>
      </c>
      <c r="E1332" s="221" t="s">
        <v>1275</v>
      </c>
      <c r="F1332" s="221" t="s">
        <v>1277</v>
      </c>
      <c r="G1332" s="221" t="s">
        <v>1276</v>
      </c>
    </row>
    <row r="1333" spans="1:7" x14ac:dyDescent="0.2">
      <c r="A1333" s="185">
        <v>5570</v>
      </c>
      <c r="B1333" s="184" t="s">
        <v>2412</v>
      </c>
      <c r="C1333" s="185" t="s">
        <v>674</v>
      </c>
      <c r="D1333" s="221" t="s">
        <v>1278</v>
      </c>
      <c r="E1333" s="221" t="s">
        <v>1275</v>
      </c>
      <c r="F1333" s="221" t="s">
        <v>1277</v>
      </c>
      <c r="G1333" s="221" t="s">
        <v>1277</v>
      </c>
    </row>
    <row r="1334" spans="1:7" x14ac:dyDescent="0.2">
      <c r="A1334" s="185">
        <v>5571</v>
      </c>
      <c r="B1334" s="184" t="s">
        <v>2413</v>
      </c>
      <c r="C1334" s="185" t="s">
        <v>674</v>
      </c>
      <c r="D1334" s="221" t="s">
        <v>1278</v>
      </c>
      <c r="E1334" s="221" t="s">
        <v>1275</v>
      </c>
      <c r="F1334" s="221" t="s">
        <v>1277</v>
      </c>
      <c r="G1334" s="221" t="s">
        <v>1277</v>
      </c>
    </row>
    <row r="1335" spans="1:7" x14ac:dyDescent="0.2">
      <c r="A1335" s="185">
        <v>5572</v>
      </c>
      <c r="B1335" s="184" t="s">
        <v>2414</v>
      </c>
      <c r="C1335" s="185" t="s">
        <v>674</v>
      </c>
      <c r="D1335" s="221" t="s">
        <v>1278</v>
      </c>
      <c r="E1335" s="221" t="s">
        <v>1275</v>
      </c>
      <c r="F1335" s="221" t="s">
        <v>1277</v>
      </c>
      <c r="G1335" s="221" t="s">
        <v>1276</v>
      </c>
    </row>
    <row r="1336" spans="1:7" x14ac:dyDescent="0.2">
      <c r="A1336" s="185">
        <v>5573</v>
      </c>
      <c r="B1336" s="184" t="s">
        <v>2415</v>
      </c>
      <c r="C1336" s="185" t="s">
        <v>674</v>
      </c>
      <c r="D1336" s="221" t="s">
        <v>1278</v>
      </c>
      <c r="E1336" s="221" t="s">
        <v>1275</v>
      </c>
      <c r="F1336" s="221" t="s">
        <v>1277</v>
      </c>
      <c r="G1336" s="221" t="s">
        <v>1276</v>
      </c>
    </row>
    <row r="1337" spans="1:7" x14ac:dyDescent="0.2">
      <c r="A1337" s="185">
        <v>5580</v>
      </c>
      <c r="B1337" s="184" t="s">
        <v>2416</v>
      </c>
      <c r="C1337" s="185" t="s">
        <v>674</v>
      </c>
      <c r="D1337" s="221" t="s">
        <v>1278</v>
      </c>
      <c r="E1337" s="221" t="s">
        <v>1275</v>
      </c>
      <c r="F1337" s="221" t="s">
        <v>1277</v>
      </c>
      <c r="G1337" s="221" t="s">
        <v>1277</v>
      </c>
    </row>
    <row r="1338" spans="1:7" x14ac:dyDescent="0.2">
      <c r="A1338" s="185">
        <v>5581</v>
      </c>
      <c r="B1338" s="184" t="s">
        <v>2417</v>
      </c>
      <c r="C1338" s="185" t="s">
        <v>674</v>
      </c>
      <c r="D1338" s="221" t="s">
        <v>1278</v>
      </c>
      <c r="E1338" s="221" t="s">
        <v>1275</v>
      </c>
      <c r="F1338" s="221" t="s">
        <v>1277</v>
      </c>
      <c r="G1338" s="221" t="s">
        <v>1276</v>
      </c>
    </row>
    <row r="1339" spans="1:7" x14ac:dyDescent="0.2">
      <c r="A1339" s="185">
        <v>5582</v>
      </c>
      <c r="B1339" s="184" t="s">
        <v>2418</v>
      </c>
      <c r="C1339" s="185" t="s">
        <v>674</v>
      </c>
      <c r="D1339" s="221" t="s">
        <v>1278</v>
      </c>
      <c r="E1339" s="221" t="s">
        <v>1275</v>
      </c>
      <c r="F1339" s="221" t="s">
        <v>1277</v>
      </c>
      <c r="G1339" s="221" t="s">
        <v>1277</v>
      </c>
    </row>
    <row r="1340" spans="1:7" x14ac:dyDescent="0.2">
      <c r="A1340" s="185">
        <v>5583</v>
      </c>
      <c r="B1340" s="184" t="s">
        <v>2419</v>
      </c>
      <c r="C1340" s="185" t="s">
        <v>674</v>
      </c>
      <c r="D1340" s="221" t="s">
        <v>1278</v>
      </c>
      <c r="E1340" s="221" t="s">
        <v>1275</v>
      </c>
      <c r="F1340" s="221" t="s">
        <v>1277</v>
      </c>
      <c r="G1340" s="221" t="s">
        <v>1276</v>
      </c>
    </row>
    <row r="1341" spans="1:7" x14ac:dyDescent="0.2">
      <c r="A1341" s="185">
        <v>5584</v>
      </c>
      <c r="B1341" s="184" t="s">
        <v>2420</v>
      </c>
      <c r="C1341" s="185" t="s">
        <v>674</v>
      </c>
      <c r="D1341" s="221" t="s">
        <v>1278</v>
      </c>
      <c r="E1341" s="221" t="s">
        <v>1275</v>
      </c>
      <c r="F1341" s="221" t="s">
        <v>1277</v>
      </c>
      <c r="G1341" s="221" t="s">
        <v>1276</v>
      </c>
    </row>
    <row r="1342" spans="1:7" x14ac:dyDescent="0.2">
      <c r="A1342" s="185">
        <v>5585</v>
      </c>
      <c r="B1342" s="184" t="s">
        <v>2421</v>
      </c>
      <c r="C1342" s="185" t="s">
        <v>674</v>
      </c>
      <c r="D1342" s="221" t="s">
        <v>1278</v>
      </c>
      <c r="E1342" s="221" t="s">
        <v>1275</v>
      </c>
      <c r="F1342" s="221" t="s">
        <v>1277</v>
      </c>
      <c r="G1342" s="221" t="s">
        <v>1276</v>
      </c>
    </row>
    <row r="1343" spans="1:7" x14ac:dyDescent="0.2">
      <c r="A1343" s="185">
        <v>5591</v>
      </c>
      <c r="B1343" s="184" t="s">
        <v>2422</v>
      </c>
      <c r="C1343" s="185" t="s">
        <v>674</v>
      </c>
      <c r="D1343" s="221" t="s">
        <v>1278</v>
      </c>
      <c r="E1343" s="221" t="s">
        <v>1275</v>
      </c>
      <c r="F1343" s="221" t="s">
        <v>1277</v>
      </c>
      <c r="G1343" s="221" t="s">
        <v>1276</v>
      </c>
    </row>
    <row r="1344" spans="1:7" x14ac:dyDescent="0.2">
      <c r="A1344" s="185">
        <v>5592</v>
      </c>
      <c r="B1344" s="184" t="s">
        <v>2423</v>
      </c>
      <c r="C1344" s="185" t="s">
        <v>674</v>
      </c>
      <c r="D1344" s="221" t="s">
        <v>1278</v>
      </c>
      <c r="E1344" s="221" t="s">
        <v>1275</v>
      </c>
      <c r="F1344" s="221" t="s">
        <v>1277</v>
      </c>
      <c r="G1344" s="221" t="s">
        <v>1276</v>
      </c>
    </row>
    <row r="1345" spans="1:7" x14ac:dyDescent="0.2">
      <c r="A1345" s="185">
        <v>5600</v>
      </c>
      <c r="B1345" s="184" t="s">
        <v>2424</v>
      </c>
      <c r="C1345" s="185" t="s">
        <v>674</v>
      </c>
      <c r="D1345" s="221" t="s">
        <v>1278</v>
      </c>
      <c r="E1345" s="221" t="s">
        <v>1275</v>
      </c>
      <c r="F1345" s="221" t="s">
        <v>1277</v>
      </c>
      <c r="G1345" s="221" t="s">
        <v>1277</v>
      </c>
    </row>
    <row r="1346" spans="1:7" x14ac:dyDescent="0.2">
      <c r="A1346" s="185">
        <v>5602</v>
      </c>
      <c r="B1346" s="184" t="s">
        <v>2425</v>
      </c>
      <c r="C1346" s="185" t="s">
        <v>674</v>
      </c>
      <c r="D1346" s="221" t="s">
        <v>1278</v>
      </c>
      <c r="E1346" s="221" t="s">
        <v>1275</v>
      </c>
      <c r="F1346" s="221" t="s">
        <v>1277</v>
      </c>
      <c r="G1346" s="221" t="s">
        <v>1277</v>
      </c>
    </row>
    <row r="1347" spans="1:7" x14ac:dyDescent="0.2">
      <c r="A1347" s="185">
        <v>5603</v>
      </c>
      <c r="B1347" s="184" t="s">
        <v>2426</v>
      </c>
      <c r="C1347" s="185" t="s">
        <v>674</v>
      </c>
      <c r="D1347" s="221" t="s">
        <v>1278</v>
      </c>
      <c r="E1347" s="221" t="s">
        <v>1275</v>
      </c>
      <c r="F1347" s="221" t="s">
        <v>1277</v>
      </c>
      <c r="G1347" s="221" t="s">
        <v>1276</v>
      </c>
    </row>
    <row r="1348" spans="1:7" x14ac:dyDescent="0.2">
      <c r="A1348" s="185">
        <v>5611</v>
      </c>
      <c r="B1348" s="184" t="s">
        <v>2427</v>
      </c>
      <c r="C1348" s="185" t="s">
        <v>674</v>
      </c>
      <c r="D1348" s="221" t="s">
        <v>1278</v>
      </c>
      <c r="E1348" s="221" t="s">
        <v>1275</v>
      </c>
      <c r="F1348" s="221" t="s">
        <v>1277</v>
      </c>
      <c r="G1348" s="221" t="s">
        <v>1277</v>
      </c>
    </row>
    <row r="1349" spans="1:7" x14ac:dyDescent="0.2">
      <c r="A1349" s="185">
        <v>5612</v>
      </c>
      <c r="B1349" s="184" t="s">
        <v>2428</v>
      </c>
      <c r="C1349" s="185" t="s">
        <v>674</v>
      </c>
      <c r="D1349" s="221" t="s">
        <v>1278</v>
      </c>
      <c r="E1349" s="221" t="s">
        <v>1275</v>
      </c>
      <c r="F1349" s="221" t="s">
        <v>1277</v>
      </c>
      <c r="G1349" s="221" t="s">
        <v>1276</v>
      </c>
    </row>
    <row r="1350" spans="1:7" x14ac:dyDescent="0.2">
      <c r="A1350" s="185">
        <v>5620</v>
      </c>
      <c r="B1350" s="184" t="s">
        <v>2429</v>
      </c>
      <c r="C1350" s="185" t="s">
        <v>674</v>
      </c>
      <c r="D1350" s="221" t="s">
        <v>1278</v>
      </c>
      <c r="E1350" s="221" t="s">
        <v>1275</v>
      </c>
      <c r="F1350" s="221" t="s">
        <v>1277</v>
      </c>
      <c r="G1350" s="221" t="s">
        <v>1277</v>
      </c>
    </row>
    <row r="1351" spans="1:7" x14ac:dyDescent="0.2">
      <c r="A1351" s="185">
        <v>5621</v>
      </c>
      <c r="B1351" s="184" t="s">
        <v>2430</v>
      </c>
      <c r="C1351" s="185" t="s">
        <v>674</v>
      </c>
      <c r="D1351" s="221" t="s">
        <v>1278</v>
      </c>
      <c r="E1351" s="221" t="s">
        <v>1275</v>
      </c>
      <c r="F1351" s="221" t="s">
        <v>1277</v>
      </c>
      <c r="G1351" s="221" t="s">
        <v>1276</v>
      </c>
    </row>
    <row r="1352" spans="1:7" x14ac:dyDescent="0.2">
      <c r="A1352" s="185">
        <v>5622</v>
      </c>
      <c r="B1352" s="184" t="s">
        <v>2431</v>
      </c>
      <c r="C1352" s="185" t="s">
        <v>674</v>
      </c>
      <c r="D1352" s="221" t="s">
        <v>1278</v>
      </c>
      <c r="E1352" s="221" t="s">
        <v>1275</v>
      </c>
      <c r="F1352" s="221" t="s">
        <v>1277</v>
      </c>
      <c r="G1352" s="221" t="s">
        <v>1276</v>
      </c>
    </row>
    <row r="1353" spans="1:7" x14ac:dyDescent="0.2">
      <c r="A1353" s="185">
        <v>5623</v>
      </c>
      <c r="B1353" s="184" t="s">
        <v>2429</v>
      </c>
      <c r="C1353" s="185" t="s">
        <v>674</v>
      </c>
      <c r="D1353" s="221" t="s">
        <v>1274</v>
      </c>
      <c r="E1353" s="221" t="s">
        <v>1275</v>
      </c>
      <c r="F1353" s="221" t="s">
        <v>1276</v>
      </c>
      <c r="G1353" s="221" t="s">
        <v>1277</v>
      </c>
    </row>
    <row r="1354" spans="1:7" x14ac:dyDescent="0.2">
      <c r="A1354" s="185">
        <v>5630</v>
      </c>
      <c r="B1354" s="184" t="s">
        <v>2432</v>
      </c>
      <c r="C1354" s="185" t="s">
        <v>674</v>
      </c>
      <c r="D1354" s="221" t="s">
        <v>1278</v>
      </c>
      <c r="E1354" s="221" t="s">
        <v>1275</v>
      </c>
      <c r="F1354" s="221" t="s">
        <v>1277</v>
      </c>
      <c r="G1354" s="221" t="s">
        <v>1277</v>
      </c>
    </row>
    <row r="1355" spans="1:7" x14ac:dyDescent="0.2">
      <c r="A1355" s="185">
        <v>5632</v>
      </c>
      <c r="B1355" s="184" t="s">
        <v>2433</v>
      </c>
      <c r="C1355" s="185" t="s">
        <v>674</v>
      </c>
      <c r="D1355" s="221" t="s">
        <v>1278</v>
      </c>
      <c r="E1355" s="221" t="s">
        <v>1275</v>
      </c>
      <c r="F1355" s="221" t="s">
        <v>1277</v>
      </c>
      <c r="G1355" s="221" t="s">
        <v>1276</v>
      </c>
    </row>
    <row r="1356" spans="1:7" x14ac:dyDescent="0.2">
      <c r="A1356" s="185">
        <v>5640</v>
      </c>
      <c r="B1356" s="184" t="s">
        <v>2434</v>
      </c>
      <c r="C1356" s="185" t="s">
        <v>674</v>
      </c>
      <c r="D1356" s="221" t="s">
        <v>1278</v>
      </c>
      <c r="E1356" s="221" t="s">
        <v>1275</v>
      </c>
      <c r="F1356" s="221" t="s">
        <v>1277</v>
      </c>
      <c r="G1356" s="221" t="s">
        <v>1277</v>
      </c>
    </row>
    <row r="1357" spans="1:7" x14ac:dyDescent="0.2">
      <c r="A1357" s="185">
        <v>5645</v>
      </c>
      <c r="B1357" s="184" t="s">
        <v>2435</v>
      </c>
      <c r="C1357" s="185" t="s">
        <v>674</v>
      </c>
      <c r="D1357" s="221" t="s">
        <v>1278</v>
      </c>
      <c r="E1357" s="221" t="s">
        <v>1275</v>
      </c>
      <c r="F1357" s="221" t="s">
        <v>1277</v>
      </c>
      <c r="G1357" s="221" t="s">
        <v>1276</v>
      </c>
    </row>
    <row r="1358" spans="1:7" x14ac:dyDescent="0.2">
      <c r="A1358" s="185">
        <v>5651</v>
      </c>
      <c r="B1358" s="184" t="s">
        <v>2436</v>
      </c>
      <c r="C1358" s="185" t="s">
        <v>674</v>
      </c>
      <c r="D1358" s="221" t="s">
        <v>1278</v>
      </c>
      <c r="E1358" s="221" t="s">
        <v>1275</v>
      </c>
      <c r="F1358" s="221" t="s">
        <v>1277</v>
      </c>
      <c r="G1358" s="221" t="s">
        <v>1276</v>
      </c>
    </row>
    <row r="1359" spans="1:7" x14ac:dyDescent="0.2">
      <c r="A1359" s="185">
        <v>5652</v>
      </c>
      <c r="B1359" s="184" t="s">
        <v>2437</v>
      </c>
      <c r="C1359" s="185" t="s">
        <v>674</v>
      </c>
      <c r="D1359" s="221" t="s">
        <v>1278</v>
      </c>
      <c r="E1359" s="221" t="s">
        <v>1275</v>
      </c>
      <c r="F1359" s="221" t="s">
        <v>1277</v>
      </c>
      <c r="G1359" s="221" t="s">
        <v>1276</v>
      </c>
    </row>
    <row r="1360" spans="1:7" x14ac:dyDescent="0.2">
      <c r="A1360" s="185">
        <v>5660</v>
      </c>
      <c r="B1360" s="184" t="s">
        <v>2438</v>
      </c>
      <c r="C1360" s="185" t="s">
        <v>674</v>
      </c>
      <c r="D1360" s="221" t="s">
        <v>1278</v>
      </c>
      <c r="E1360" s="221" t="s">
        <v>1275</v>
      </c>
      <c r="F1360" s="221" t="s">
        <v>1277</v>
      </c>
      <c r="G1360" s="221" t="s">
        <v>1277</v>
      </c>
    </row>
    <row r="1361" spans="1:7" x14ac:dyDescent="0.2">
      <c r="A1361" s="185">
        <v>5661</v>
      </c>
      <c r="B1361" s="184" t="s">
        <v>254</v>
      </c>
      <c r="C1361" s="185" t="s">
        <v>674</v>
      </c>
      <c r="D1361" s="221" t="s">
        <v>1278</v>
      </c>
      <c r="E1361" s="221" t="s">
        <v>1275</v>
      </c>
      <c r="F1361" s="221" t="s">
        <v>1277</v>
      </c>
      <c r="G1361" s="221" t="s">
        <v>1277</v>
      </c>
    </row>
    <row r="1362" spans="1:7" x14ac:dyDescent="0.2">
      <c r="A1362" s="185">
        <v>5662</v>
      </c>
      <c r="B1362" s="184" t="s">
        <v>2439</v>
      </c>
      <c r="C1362" s="185" t="s">
        <v>674</v>
      </c>
      <c r="D1362" s="221" t="s">
        <v>1278</v>
      </c>
      <c r="E1362" s="221" t="s">
        <v>1275</v>
      </c>
      <c r="F1362" s="221" t="s">
        <v>1277</v>
      </c>
      <c r="G1362" s="221" t="s">
        <v>1276</v>
      </c>
    </row>
    <row r="1363" spans="1:7" x14ac:dyDescent="0.2">
      <c r="A1363" s="185">
        <v>5671</v>
      </c>
      <c r="B1363" s="184" t="s">
        <v>2440</v>
      </c>
      <c r="C1363" s="185" t="s">
        <v>674</v>
      </c>
      <c r="D1363" s="221" t="s">
        <v>1278</v>
      </c>
      <c r="E1363" s="221" t="s">
        <v>1275</v>
      </c>
      <c r="F1363" s="221" t="s">
        <v>1277</v>
      </c>
      <c r="G1363" s="221" t="s">
        <v>1277</v>
      </c>
    </row>
    <row r="1364" spans="1:7" x14ac:dyDescent="0.2">
      <c r="A1364" s="185">
        <v>5672</v>
      </c>
      <c r="B1364" s="184" t="s">
        <v>2441</v>
      </c>
      <c r="C1364" s="185" t="s">
        <v>674</v>
      </c>
      <c r="D1364" s="221" t="s">
        <v>1278</v>
      </c>
      <c r="E1364" s="221" t="s">
        <v>1275</v>
      </c>
      <c r="F1364" s="221" t="s">
        <v>1277</v>
      </c>
      <c r="G1364" s="221" t="s">
        <v>1276</v>
      </c>
    </row>
    <row r="1365" spans="1:7" x14ac:dyDescent="0.2">
      <c r="A1365" s="185">
        <v>5700</v>
      </c>
      <c r="B1365" s="184" t="s">
        <v>1261</v>
      </c>
      <c r="C1365" s="185" t="s">
        <v>674</v>
      </c>
      <c r="D1365" s="221" t="s">
        <v>1278</v>
      </c>
      <c r="E1365" s="221" t="s">
        <v>1275</v>
      </c>
      <c r="F1365" s="221" t="s">
        <v>1277</v>
      </c>
      <c r="G1365" s="221" t="s">
        <v>1277</v>
      </c>
    </row>
    <row r="1366" spans="1:7" x14ac:dyDescent="0.2">
      <c r="A1366" s="185">
        <v>5702</v>
      </c>
      <c r="B1366" s="184" t="s">
        <v>2442</v>
      </c>
      <c r="C1366" s="185" t="s">
        <v>674</v>
      </c>
      <c r="D1366" s="221" t="s">
        <v>1280</v>
      </c>
      <c r="E1366" s="221" t="s">
        <v>1275</v>
      </c>
      <c r="F1366" s="221" t="s">
        <v>1276</v>
      </c>
      <c r="G1366" s="221" t="s">
        <v>1277</v>
      </c>
    </row>
    <row r="1367" spans="1:7" x14ac:dyDescent="0.2">
      <c r="A1367" s="185">
        <v>5710</v>
      </c>
      <c r="B1367" s="184" t="s">
        <v>2443</v>
      </c>
      <c r="C1367" s="185" t="s">
        <v>674</v>
      </c>
      <c r="D1367" s="221" t="s">
        <v>1278</v>
      </c>
      <c r="E1367" s="221" t="s">
        <v>1275</v>
      </c>
      <c r="F1367" s="221" t="s">
        <v>1277</v>
      </c>
      <c r="G1367" s="221" t="s">
        <v>1277</v>
      </c>
    </row>
    <row r="1368" spans="1:7" x14ac:dyDescent="0.2">
      <c r="A1368" s="185">
        <v>5721</v>
      </c>
      <c r="B1368" s="184" t="s">
        <v>2444</v>
      </c>
      <c r="C1368" s="185" t="s">
        <v>674</v>
      </c>
      <c r="D1368" s="221" t="s">
        <v>1278</v>
      </c>
      <c r="E1368" s="221" t="s">
        <v>1275</v>
      </c>
      <c r="F1368" s="221" t="s">
        <v>1277</v>
      </c>
      <c r="G1368" s="221" t="s">
        <v>1277</v>
      </c>
    </row>
    <row r="1369" spans="1:7" x14ac:dyDescent="0.2">
      <c r="A1369" s="185">
        <v>5722</v>
      </c>
      <c r="B1369" s="184" t="s">
        <v>2445</v>
      </c>
      <c r="C1369" s="185" t="s">
        <v>674</v>
      </c>
      <c r="D1369" s="221" t="s">
        <v>1278</v>
      </c>
      <c r="E1369" s="221" t="s">
        <v>1275</v>
      </c>
      <c r="F1369" s="221" t="s">
        <v>1277</v>
      </c>
      <c r="G1369" s="221" t="s">
        <v>1276</v>
      </c>
    </row>
    <row r="1370" spans="1:7" x14ac:dyDescent="0.2">
      <c r="A1370" s="185">
        <v>5723</v>
      </c>
      <c r="B1370" s="184" t="s">
        <v>2136</v>
      </c>
      <c r="C1370" s="185" t="s">
        <v>674</v>
      </c>
      <c r="D1370" s="221" t="s">
        <v>1278</v>
      </c>
      <c r="E1370" s="221" t="s">
        <v>1275</v>
      </c>
      <c r="F1370" s="221" t="s">
        <v>1277</v>
      </c>
      <c r="G1370" s="221" t="s">
        <v>1277</v>
      </c>
    </row>
    <row r="1371" spans="1:7" x14ac:dyDescent="0.2">
      <c r="A1371" s="185">
        <v>5724</v>
      </c>
      <c r="B1371" s="184" t="s">
        <v>2446</v>
      </c>
      <c r="C1371" s="185" t="s">
        <v>674</v>
      </c>
      <c r="D1371" s="221" t="s">
        <v>1278</v>
      </c>
      <c r="E1371" s="221" t="s">
        <v>1275</v>
      </c>
      <c r="F1371" s="221" t="s">
        <v>1277</v>
      </c>
      <c r="G1371" s="221" t="s">
        <v>1276</v>
      </c>
    </row>
    <row r="1372" spans="1:7" x14ac:dyDescent="0.2">
      <c r="A1372" s="185">
        <v>5730</v>
      </c>
      <c r="B1372" s="184" t="s">
        <v>2447</v>
      </c>
      <c r="C1372" s="185" t="s">
        <v>674</v>
      </c>
      <c r="D1372" s="221" t="s">
        <v>1278</v>
      </c>
      <c r="E1372" s="221" t="s">
        <v>1275</v>
      </c>
      <c r="F1372" s="221" t="s">
        <v>1277</v>
      </c>
      <c r="G1372" s="221" t="s">
        <v>1277</v>
      </c>
    </row>
    <row r="1373" spans="1:7" x14ac:dyDescent="0.2">
      <c r="A1373" s="185">
        <v>5731</v>
      </c>
      <c r="B1373" s="184" t="s">
        <v>2448</v>
      </c>
      <c r="C1373" s="185" t="s">
        <v>674</v>
      </c>
      <c r="D1373" s="221" t="s">
        <v>1278</v>
      </c>
      <c r="E1373" s="221" t="s">
        <v>1275</v>
      </c>
      <c r="F1373" s="221" t="s">
        <v>1277</v>
      </c>
      <c r="G1373" s="221" t="s">
        <v>1276</v>
      </c>
    </row>
    <row r="1374" spans="1:7" x14ac:dyDescent="0.2">
      <c r="A1374" s="185">
        <v>5732</v>
      </c>
      <c r="B1374" s="184" t="s">
        <v>2449</v>
      </c>
      <c r="C1374" s="185" t="s">
        <v>674</v>
      </c>
      <c r="D1374" s="221" t="s">
        <v>1278</v>
      </c>
      <c r="E1374" s="221" t="s">
        <v>1275</v>
      </c>
      <c r="F1374" s="221" t="s">
        <v>1277</v>
      </c>
      <c r="G1374" s="221" t="s">
        <v>1276</v>
      </c>
    </row>
    <row r="1375" spans="1:7" x14ac:dyDescent="0.2">
      <c r="A1375" s="185">
        <v>5733</v>
      </c>
      <c r="B1375" s="184" t="s">
        <v>2450</v>
      </c>
      <c r="C1375" s="185" t="s">
        <v>674</v>
      </c>
      <c r="D1375" s="221" t="s">
        <v>1278</v>
      </c>
      <c r="E1375" s="221" t="s">
        <v>1275</v>
      </c>
      <c r="F1375" s="221" t="s">
        <v>1277</v>
      </c>
      <c r="G1375" s="221" t="s">
        <v>1277</v>
      </c>
    </row>
    <row r="1376" spans="1:7" x14ac:dyDescent="0.2">
      <c r="A1376" s="185">
        <v>5741</v>
      </c>
      <c r="B1376" s="184" t="s">
        <v>869</v>
      </c>
      <c r="C1376" s="185" t="s">
        <v>674</v>
      </c>
      <c r="D1376" s="221" t="s">
        <v>1278</v>
      </c>
      <c r="E1376" s="221" t="s">
        <v>1275</v>
      </c>
      <c r="F1376" s="221" t="s">
        <v>1277</v>
      </c>
      <c r="G1376" s="221" t="s">
        <v>1277</v>
      </c>
    </row>
    <row r="1377" spans="1:7" x14ac:dyDescent="0.2">
      <c r="A1377" s="185">
        <v>5742</v>
      </c>
      <c r="B1377" s="184" t="s">
        <v>870</v>
      </c>
      <c r="C1377" s="185" t="s">
        <v>674</v>
      </c>
      <c r="D1377" s="221" t="s">
        <v>1278</v>
      </c>
      <c r="E1377" s="221" t="s">
        <v>1275</v>
      </c>
      <c r="F1377" s="221" t="s">
        <v>1277</v>
      </c>
      <c r="G1377" s="221" t="s">
        <v>1277</v>
      </c>
    </row>
    <row r="1378" spans="1:7" x14ac:dyDescent="0.2">
      <c r="A1378" s="185">
        <v>5743</v>
      </c>
      <c r="B1378" s="184" t="s">
        <v>871</v>
      </c>
      <c r="C1378" s="185" t="s">
        <v>674</v>
      </c>
      <c r="D1378" s="221" t="s">
        <v>1278</v>
      </c>
      <c r="E1378" s="221" t="s">
        <v>1275</v>
      </c>
      <c r="F1378" s="221" t="s">
        <v>1277</v>
      </c>
      <c r="G1378" s="221" t="s">
        <v>1277</v>
      </c>
    </row>
    <row r="1379" spans="1:7" x14ac:dyDescent="0.2">
      <c r="A1379" s="185">
        <v>5751</v>
      </c>
      <c r="B1379" s="184" t="s">
        <v>872</v>
      </c>
      <c r="C1379" s="185" t="s">
        <v>674</v>
      </c>
      <c r="D1379" s="221" t="s">
        <v>1278</v>
      </c>
      <c r="E1379" s="221" t="s">
        <v>1275</v>
      </c>
      <c r="F1379" s="221" t="s">
        <v>1277</v>
      </c>
      <c r="G1379" s="221" t="s">
        <v>1277</v>
      </c>
    </row>
    <row r="1380" spans="1:7" x14ac:dyDescent="0.2">
      <c r="A1380" s="185">
        <v>5752</v>
      </c>
      <c r="B1380" s="184" t="s">
        <v>873</v>
      </c>
      <c r="C1380" s="185" t="s">
        <v>674</v>
      </c>
      <c r="D1380" s="221" t="s">
        <v>1278</v>
      </c>
      <c r="E1380" s="221" t="s">
        <v>1275</v>
      </c>
      <c r="F1380" s="221" t="s">
        <v>1277</v>
      </c>
      <c r="G1380" s="221" t="s">
        <v>1276</v>
      </c>
    </row>
    <row r="1381" spans="1:7" x14ac:dyDescent="0.2">
      <c r="A1381" s="185">
        <v>5753</v>
      </c>
      <c r="B1381" s="184" t="s">
        <v>874</v>
      </c>
      <c r="C1381" s="185" t="s">
        <v>674</v>
      </c>
      <c r="D1381" s="221" t="s">
        <v>1278</v>
      </c>
      <c r="E1381" s="221" t="s">
        <v>1275</v>
      </c>
      <c r="F1381" s="221" t="s">
        <v>1277</v>
      </c>
      <c r="G1381" s="221" t="s">
        <v>1277</v>
      </c>
    </row>
    <row r="1382" spans="1:7" x14ac:dyDescent="0.2">
      <c r="A1382" s="185">
        <v>5754</v>
      </c>
      <c r="B1382" s="184" t="s">
        <v>875</v>
      </c>
      <c r="C1382" s="185" t="s">
        <v>674</v>
      </c>
      <c r="D1382" s="221" t="s">
        <v>1278</v>
      </c>
      <c r="E1382" s="221" t="s">
        <v>1275</v>
      </c>
      <c r="F1382" s="221" t="s">
        <v>1277</v>
      </c>
      <c r="G1382" s="221" t="s">
        <v>1277</v>
      </c>
    </row>
    <row r="1383" spans="1:7" x14ac:dyDescent="0.2">
      <c r="A1383" s="185">
        <v>5760</v>
      </c>
      <c r="B1383" s="184" t="s">
        <v>876</v>
      </c>
      <c r="C1383" s="185" t="s">
        <v>674</v>
      </c>
      <c r="D1383" s="221" t="s">
        <v>1278</v>
      </c>
      <c r="E1383" s="221" t="s">
        <v>1275</v>
      </c>
      <c r="F1383" s="221" t="s">
        <v>1277</v>
      </c>
      <c r="G1383" s="221" t="s">
        <v>1277</v>
      </c>
    </row>
    <row r="1384" spans="1:7" x14ac:dyDescent="0.2">
      <c r="A1384" s="185">
        <v>5761</v>
      </c>
      <c r="B1384" s="184" t="s">
        <v>877</v>
      </c>
      <c r="C1384" s="185" t="s">
        <v>674</v>
      </c>
      <c r="D1384" s="221" t="s">
        <v>1278</v>
      </c>
      <c r="E1384" s="221" t="s">
        <v>1275</v>
      </c>
      <c r="F1384" s="221" t="s">
        <v>1277</v>
      </c>
      <c r="G1384" s="221" t="s">
        <v>1277</v>
      </c>
    </row>
    <row r="1385" spans="1:7" x14ac:dyDescent="0.2">
      <c r="A1385" s="185">
        <v>5771</v>
      </c>
      <c r="B1385" s="184" t="s">
        <v>878</v>
      </c>
      <c r="C1385" s="185" t="s">
        <v>674</v>
      </c>
      <c r="D1385" s="221" t="s">
        <v>1278</v>
      </c>
      <c r="E1385" s="221" t="s">
        <v>1275</v>
      </c>
      <c r="F1385" s="221" t="s">
        <v>1277</v>
      </c>
      <c r="G1385" s="221" t="s">
        <v>1277</v>
      </c>
    </row>
    <row r="1386" spans="1:7" x14ac:dyDescent="0.2">
      <c r="A1386" s="185">
        <v>6010</v>
      </c>
      <c r="B1386" s="184" t="s">
        <v>191</v>
      </c>
      <c r="C1386" s="185" t="s">
        <v>879</v>
      </c>
      <c r="D1386" s="221" t="s">
        <v>1280</v>
      </c>
      <c r="E1386" s="221" t="s">
        <v>1275</v>
      </c>
      <c r="F1386" s="221" t="s">
        <v>1276</v>
      </c>
      <c r="G1386" s="221" t="s">
        <v>1277</v>
      </c>
    </row>
    <row r="1387" spans="1:7" x14ac:dyDescent="0.2">
      <c r="A1387" s="185">
        <v>6012</v>
      </c>
      <c r="B1387" s="184" t="s">
        <v>191</v>
      </c>
      <c r="C1387" s="185" t="s">
        <v>879</v>
      </c>
      <c r="D1387" s="221" t="s">
        <v>1280</v>
      </c>
      <c r="E1387" s="221" t="s">
        <v>1275</v>
      </c>
      <c r="F1387" s="221" t="s">
        <v>1276</v>
      </c>
      <c r="G1387" s="221" t="s">
        <v>1277</v>
      </c>
    </row>
    <row r="1388" spans="1:7" x14ac:dyDescent="0.2">
      <c r="A1388" s="185">
        <v>6013</v>
      </c>
      <c r="B1388" s="184" t="s">
        <v>191</v>
      </c>
      <c r="C1388" s="185" t="s">
        <v>879</v>
      </c>
      <c r="D1388" s="221" t="s">
        <v>1280</v>
      </c>
      <c r="E1388" s="221" t="s">
        <v>1275</v>
      </c>
      <c r="F1388" s="221" t="s">
        <v>1276</v>
      </c>
      <c r="G1388" s="221" t="s">
        <v>1277</v>
      </c>
    </row>
    <row r="1389" spans="1:7" x14ac:dyDescent="0.2">
      <c r="A1389" s="185">
        <v>6014</v>
      </c>
      <c r="B1389" s="184" t="s">
        <v>191</v>
      </c>
      <c r="C1389" s="185" t="s">
        <v>879</v>
      </c>
      <c r="D1389" s="221" t="s">
        <v>1280</v>
      </c>
      <c r="E1389" s="221" t="s">
        <v>1275</v>
      </c>
      <c r="F1389" s="221" t="s">
        <v>1276</v>
      </c>
      <c r="G1389" s="221" t="s">
        <v>1277</v>
      </c>
    </row>
    <row r="1390" spans="1:7" x14ac:dyDescent="0.2">
      <c r="A1390" s="185">
        <v>6020</v>
      </c>
      <c r="B1390" s="184" t="s">
        <v>191</v>
      </c>
      <c r="C1390" s="185" t="s">
        <v>879</v>
      </c>
      <c r="D1390" s="221" t="s">
        <v>1278</v>
      </c>
      <c r="E1390" s="221" t="s">
        <v>1275</v>
      </c>
      <c r="F1390" s="221" t="s">
        <v>1277</v>
      </c>
      <c r="G1390" s="221" t="s">
        <v>1276</v>
      </c>
    </row>
    <row r="1391" spans="1:7" x14ac:dyDescent="0.2">
      <c r="A1391" s="185">
        <v>6021</v>
      </c>
      <c r="B1391" s="184" t="s">
        <v>880</v>
      </c>
      <c r="C1391" s="185" t="s">
        <v>879</v>
      </c>
      <c r="D1391" s="221" t="s">
        <v>1280</v>
      </c>
      <c r="E1391" s="221" t="s">
        <v>1275</v>
      </c>
      <c r="F1391" s="221" t="s">
        <v>1276</v>
      </c>
      <c r="G1391" s="221" t="s">
        <v>1277</v>
      </c>
    </row>
    <row r="1392" spans="1:7" x14ac:dyDescent="0.2">
      <c r="A1392" s="185">
        <v>6022</v>
      </c>
      <c r="B1392" s="184" t="s">
        <v>191</v>
      </c>
      <c r="C1392" s="185" t="s">
        <v>879</v>
      </c>
      <c r="D1392" s="221" t="s">
        <v>1280</v>
      </c>
      <c r="E1392" s="221" t="s">
        <v>1275</v>
      </c>
      <c r="F1392" s="221" t="s">
        <v>1276</v>
      </c>
      <c r="G1392" s="221" t="s">
        <v>1277</v>
      </c>
    </row>
    <row r="1393" spans="1:7" x14ac:dyDescent="0.2">
      <c r="A1393" s="185">
        <v>6023</v>
      </c>
      <c r="B1393" s="184" t="s">
        <v>191</v>
      </c>
      <c r="C1393" s="185" t="s">
        <v>879</v>
      </c>
      <c r="D1393" s="221" t="s">
        <v>1280</v>
      </c>
      <c r="E1393" s="221" t="s">
        <v>1275</v>
      </c>
      <c r="F1393" s="221" t="s">
        <v>1276</v>
      </c>
      <c r="G1393" s="221" t="s">
        <v>1277</v>
      </c>
    </row>
    <row r="1394" spans="1:7" x14ac:dyDescent="0.2">
      <c r="A1394" s="185">
        <v>6026</v>
      </c>
      <c r="B1394" s="184" t="s">
        <v>191</v>
      </c>
      <c r="C1394" s="185" t="s">
        <v>879</v>
      </c>
      <c r="D1394" s="221" t="s">
        <v>1280</v>
      </c>
      <c r="E1394" s="221" t="s">
        <v>1275</v>
      </c>
      <c r="F1394" s="221" t="s">
        <v>1276</v>
      </c>
      <c r="G1394" s="221" t="s">
        <v>1277</v>
      </c>
    </row>
    <row r="1395" spans="1:7" x14ac:dyDescent="0.2">
      <c r="A1395" s="185">
        <v>6027</v>
      </c>
      <c r="B1395" s="184" t="s">
        <v>191</v>
      </c>
      <c r="C1395" s="185" t="s">
        <v>879</v>
      </c>
      <c r="D1395" s="221" t="s">
        <v>1280</v>
      </c>
      <c r="E1395" s="221" t="s">
        <v>1275</v>
      </c>
      <c r="F1395" s="221" t="s">
        <v>1276</v>
      </c>
      <c r="G1395" s="221" t="s">
        <v>1277</v>
      </c>
    </row>
    <row r="1396" spans="1:7" x14ac:dyDescent="0.2">
      <c r="A1396" s="185">
        <v>6029</v>
      </c>
      <c r="B1396" s="184" t="s">
        <v>191</v>
      </c>
      <c r="C1396" s="185" t="s">
        <v>879</v>
      </c>
      <c r="D1396" s="221" t="s">
        <v>1280</v>
      </c>
      <c r="E1396" s="221" t="s">
        <v>1275</v>
      </c>
      <c r="F1396" s="221" t="s">
        <v>1276</v>
      </c>
      <c r="G1396" s="221" t="s">
        <v>1277</v>
      </c>
    </row>
    <row r="1397" spans="1:7" x14ac:dyDescent="0.2">
      <c r="A1397" s="185">
        <v>6033</v>
      </c>
      <c r="B1397" s="184" t="s">
        <v>881</v>
      </c>
      <c r="C1397" s="185" t="s">
        <v>879</v>
      </c>
      <c r="D1397" s="221" t="s">
        <v>1280</v>
      </c>
      <c r="E1397" s="221" t="s">
        <v>1275</v>
      </c>
      <c r="F1397" s="221" t="s">
        <v>1276</v>
      </c>
      <c r="G1397" s="221" t="s">
        <v>1277</v>
      </c>
    </row>
    <row r="1398" spans="1:7" x14ac:dyDescent="0.2">
      <c r="A1398" s="185">
        <v>6040</v>
      </c>
      <c r="B1398" s="184" t="s">
        <v>882</v>
      </c>
      <c r="C1398" s="185" t="s">
        <v>879</v>
      </c>
      <c r="D1398" s="221" t="s">
        <v>1280</v>
      </c>
      <c r="E1398" s="221" t="s">
        <v>1275</v>
      </c>
      <c r="F1398" s="221" t="s">
        <v>1276</v>
      </c>
      <c r="G1398" s="221" t="s">
        <v>1277</v>
      </c>
    </row>
    <row r="1399" spans="1:7" x14ac:dyDescent="0.2">
      <c r="A1399" s="185">
        <v>6050</v>
      </c>
      <c r="B1399" s="184" t="s">
        <v>883</v>
      </c>
      <c r="C1399" s="185" t="s">
        <v>879</v>
      </c>
      <c r="D1399" s="221" t="s">
        <v>1280</v>
      </c>
      <c r="E1399" s="221" t="s">
        <v>1275</v>
      </c>
      <c r="F1399" s="221" t="s">
        <v>1276</v>
      </c>
      <c r="G1399" s="221" t="s">
        <v>1277</v>
      </c>
    </row>
    <row r="1400" spans="1:7" x14ac:dyDescent="0.2">
      <c r="A1400" s="185">
        <v>6060</v>
      </c>
      <c r="B1400" s="184" t="s">
        <v>883</v>
      </c>
      <c r="C1400" s="185" t="s">
        <v>879</v>
      </c>
      <c r="D1400" s="221" t="s">
        <v>1278</v>
      </c>
      <c r="E1400" s="221" t="s">
        <v>1275</v>
      </c>
      <c r="F1400" s="221" t="s">
        <v>1277</v>
      </c>
      <c r="G1400" s="221" t="s">
        <v>1277</v>
      </c>
    </row>
    <row r="1401" spans="1:7" x14ac:dyDescent="0.2">
      <c r="A1401" s="185">
        <v>6063</v>
      </c>
      <c r="B1401" s="184" t="s">
        <v>884</v>
      </c>
      <c r="C1401" s="185" t="s">
        <v>879</v>
      </c>
      <c r="D1401" s="221" t="s">
        <v>1278</v>
      </c>
      <c r="E1401" s="221" t="s">
        <v>1275</v>
      </c>
      <c r="F1401" s="221" t="s">
        <v>1277</v>
      </c>
      <c r="G1401" s="221" t="s">
        <v>1277</v>
      </c>
    </row>
    <row r="1402" spans="1:7" x14ac:dyDescent="0.2">
      <c r="A1402" s="185">
        <v>6064</v>
      </c>
      <c r="B1402" s="184" t="s">
        <v>884</v>
      </c>
      <c r="C1402" s="185" t="s">
        <v>879</v>
      </c>
      <c r="D1402" s="221" t="s">
        <v>1280</v>
      </c>
      <c r="E1402" s="221" t="s">
        <v>1275</v>
      </c>
      <c r="F1402" s="221" t="s">
        <v>1276</v>
      </c>
      <c r="G1402" s="221" t="s">
        <v>1277</v>
      </c>
    </row>
    <row r="1403" spans="1:7" x14ac:dyDescent="0.2">
      <c r="A1403" s="185">
        <v>6065</v>
      </c>
      <c r="B1403" s="184" t="s">
        <v>885</v>
      </c>
      <c r="C1403" s="185" t="s">
        <v>879</v>
      </c>
      <c r="D1403" s="221" t="s">
        <v>1278</v>
      </c>
      <c r="E1403" s="221" t="s">
        <v>1275</v>
      </c>
      <c r="F1403" s="221" t="s">
        <v>1277</v>
      </c>
      <c r="G1403" s="221" t="s">
        <v>1276</v>
      </c>
    </row>
    <row r="1404" spans="1:7" x14ac:dyDescent="0.2">
      <c r="A1404" s="185">
        <v>6067</v>
      </c>
      <c r="B1404" s="184" t="s">
        <v>886</v>
      </c>
      <c r="C1404" s="185" t="s">
        <v>879</v>
      </c>
      <c r="D1404" s="221" t="s">
        <v>1278</v>
      </c>
      <c r="E1404" s="221" t="s">
        <v>1275</v>
      </c>
      <c r="F1404" s="221" t="s">
        <v>1277</v>
      </c>
      <c r="G1404" s="221" t="s">
        <v>1277</v>
      </c>
    </row>
    <row r="1405" spans="1:7" x14ac:dyDescent="0.2">
      <c r="A1405" s="185">
        <v>6068</v>
      </c>
      <c r="B1405" s="184" t="s">
        <v>887</v>
      </c>
      <c r="C1405" s="185" t="s">
        <v>879</v>
      </c>
      <c r="D1405" s="221" t="s">
        <v>1278</v>
      </c>
      <c r="E1405" s="221" t="s">
        <v>1275</v>
      </c>
      <c r="F1405" s="221" t="s">
        <v>1277</v>
      </c>
      <c r="G1405" s="221" t="s">
        <v>1277</v>
      </c>
    </row>
    <row r="1406" spans="1:7" x14ac:dyDescent="0.2">
      <c r="A1406" s="185">
        <v>6069</v>
      </c>
      <c r="B1406" s="184" t="s">
        <v>888</v>
      </c>
      <c r="C1406" s="185" t="s">
        <v>879</v>
      </c>
      <c r="D1406" s="221" t="s">
        <v>1278</v>
      </c>
      <c r="E1406" s="221" t="s">
        <v>1275</v>
      </c>
      <c r="F1406" s="221" t="s">
        <v>1277</v>
      </c>
      <c r="G1406" s="221" t="s">
        <v>1276</v>
      </c>
    </row>
    <row r="1407" spans="1:7" x14ac:dyDescent="0.2">
      <c r="A1407" s="185">
        <v>6070</v>
      </c>
      <c r="B1407" s="184" t="s">
        <v>889</v>
      </c>
      <c r="C1407" s="185" t="s">
        <v>879</v>
      </c>
      <c r="D1407" s="221" t="s">
        <v>1278</v>
      </c>
      <c r="E1407" s="221" t="s">
        <v>1275</v>
      </c>
      <c r="F1407" s="221" t="s">
        <v>1277</v>
      </c>
      <c r="G1407" s="221" t="s">
        <v>1276</v>
      </c>
    </row>
    <row r="1408" spans="1:7" x14ac:dyDescent="0.2">
      <c r="A1408" s="185">
        <v>6071</v>
      </c>
      <c r="B1408" s="184" t="s">
        <v>890</v>
      </c>
      <c r="C1408" s="185" t="s">
        <v>879</v>
      </c>
      <c r="D1408" s="221" t="s">
        <v>1278</v>
      </c>
      <c r="E1408" s="221" t="s">
        <v>1275</v>
      </c>
      <c r="F1408" s="221" t="s">
        <v>1277</v>
      </c>
      <c r="G1408" s="221" t="s">
        <v>1277</v>
      </c>
    </row>
    <row r="1409" spans="1:7" x14ac:dyDescent="0.2">
      <c r="A1409" s="185">
        <v>6072</v>
      </c>
      <c r="B1409" s="184" t="s">
        <v>891</v>
      </c>
      <c r="C1409" s="185" t="s">
        <v>879</v>
      </c>
      <c r="D1409" s="221" t="s">
        <v>1278</v>
      </c>
      <c r="E1409" s="221" t="s">
        <v>1275</v>
      </c>
      <c r="F1409" s="221" t="s">
        <v>1277</v>
      </c>
      <c r="G1409" s="221" t="s">
        <v>1276</v>
      </c>
    </row>
    <row r="1410" spans="1:7" x14ac:dyDescent="0.2">
      <c r="A1410" s="185">
        <v>6073</v>
      </c>
      <c r="B1410" s="184" t="s">
        <v>892</v>
      </c>
      <c r="C1410" s="185" t="s">
        <v>879</v>
      </c>
      <c r="D1410" s="221" t="s">
        <v>1278</v>
      </c>
      <c r="E1410" s="221" t="s">
        <v>1275</v>
      </c>
      <c r="F1410" s="221" t="s">
        <v>1277</v>
      </c>
      <c r="G1410" s="221" t="s">
        <v>1276</v>
      </c>
    </row>
    <row r="1411" spans="1:7" x14ac:dyDescent="0.2">
      <c r="A1411" s="185">
        <v>6074</v>
      </c>
      <c r="B1411" s="184" t="s">
        <v>893</v>
      </c>
      <c r="C1411" s="185" t="s">
        <v>879</v>
      </c>
      <c r="D1411" s="221" t="s">
        <v>1278</v>
      </c>
      <c r="E1411" s="221" t="s">
        <v>1275</v>
      </c>
      <c r="F1411" s="221" t="s">
        <v>1277</v>
      </c>
      <c r="G1411" s="221" t="s">
        <v>1276</v>
      </c>
    </row>
    <row r="1412" spans="1:7" x14ac:dyDescent="0.2">
      <c r="A1412" s="185">
        <v>6075</v>
      </c>
      <c r="B1412" s="184" t="s">
        <v>894</v>
      </c>
      <c r="C1412" s="185" t="s">
        <v>879</v>
      </c>
      <c r="D1412" s="221" t="s">
        <v>1278</v>
      </c>
      <c r="E1412" s="221" t="s">
        <v>1275</v>
      </c>
      <c r="F1412" s="221" t="s">
        <v>1277</v>
      </c>
      <c r="G1412" s="221" t="s">
        <v>1276</v>
      </c>
    </row>
    <row r="1413" spans="1:7" x14ac:dyDescent="0.2">
      <c r="A1413" s="185">
        <v>6080</v>
      </c>
      <c r="B1413" s="184" t="s">
        <v>2196</v>
      </c>
      <c r="C1413" s="185" t="s">
        <v>879</v>
      </c>
      <c r="D1413" s="221" t="s">
        <v>1278</v>
      </c>
      <c r="E1413" s="221" t="s">
        <v>1275</v>
      </c>
      <c r="F1413" s="221" t="s">
        <v>1277</v>
      </c>
      <c r="G1413" s="221" t="s">
        <v>1277</v>
      </c>
    </row>
    <row r="1414" spans="1:7" x14ac:dyDescent="0.2">
      <c r="A1414" s="185">
        <v>6082</v>
      </c>
      <c r="B1414" s="184" t="s">
        <v>2197</v>
      </c>
      <c r="C1414" s="185" t="s">
        <v>879</v>
      </c>
      <c r="D1414" s="221" t="s">
        <v>1278</v>
      </c>
      <c r="E1414" s="221" t="s">
        <v>1275</v>
      </c>
      <c r="F1414" s="221" t="s">
        <v>1277</v>
      </c>
      <c r="G1414" s="221" t="s">
        <v>1276</v>
      </c>
    </row>
    <row r="1415" spans="1:7" x14ac:dyDescent="0.2">
      <c r="A1415" s="185">
        <v>6083</v>
      </c>
      <c r="B1415" s="184" t="s">
        <v>2198</v>
      </c>
      <c r="C1415" s="185" t="s">
        <v>879</v>
      </c>
      <c r="D1415" s="221" t="s">
        <v>1278</v>
      </c>
      <c r="E1415" s="221" t="s">
        <v>1275</v>
      </c>
      <c r="F1415" s="221" t="s">
        <v>1277</v>
      </c>
      <c r="G1415" s="221" t="s">
        <v>1276</v>
      </c>
    </row>
    <row r="1416" spans="1:7" x14ac:dyDescent="0.2">
      <c r="A1416" s="185">
        <v>6091</v>
      </c>
      <c r="B1416" s="184" t="s">
        <v>2199</v>
      </c>
      <c r="C1416" s="185" t="s">
        <v>879</v>
      </c>
      <c r="D1416" s="221" t="s">
        <v>1278</v>
      </c>
      <c r="E1416" s="221" t="s">
        <v>1275</v>
      </c>
      <c r="F1416" s="221" t="s">
        <v>1277</v>
      </c>
      <c r="G1416" s="221" t="s">
        <v>1277</v>
      </c>
    </row>
    <row r="1417" spans="1:7" x14ac:dyDescent="0.2">
      <c r="A1417" s="185">
        <v>6092</v>
      </c>
      <c r="B1417" s="184" t="s">
        <v>2200</v>
      </c>
      <c r="C1417" s="185" t="s">
        <v>879</v>
      </c>
      <c r="D1417" s="221" t="s">
        <v>1278</v>
      </c>
      <c r="E1417" s="221" t="s">
        <v>1275</v>
      </c>
      <c r="F1417" s="221" t="s">
        <v>1277</v>
      </c>
      <c r="G1417" s="221" t="s">
        <v>1276</v>
      </c>
    </row>
    <row r="1418" spans="1:7" x14ac:dyDescent="0.2">
      <c r="A1418" s="185">
        <v>6094</v>
      </c>
      <c r="B1418" s="184" t="s">
        <v>2201</v>
      </c>
      <c r="C1418" s="185" t="s">
        <v>879</v>
      </c>
      <c r="D1418" s="221" t="s">
        <v>1278</v>
      </c>
      <c r="E1418" s="221" t="s">
        <v>1275</v>
      </c>
      <c r="F1418" s="221" t="s">
        <v>1277</v>
      </c>
      <c r="G1418" s="221" t="s">
        <v>1277</v>
      </c>
    </row>
    <row r="1419" spans="1:7" x14ac:dyDescent="0.2">
      <c r="A1419" s="185">
        <v>6095</v>
      </c>
      <c r="B1419" s="184" t="s">
        <v>2202</v>
      </c>
      <c r="C1419" s="185" t="s">
        <v>879</v>
      </c>
      <c r="D1419" s="221" t="s">
        <v>1278</v>
      </c>
      <c r="E1419" s="221" t="s">
        <v>1275</v>
      </c>
      <c r="F1419" s="221" t="s">
        <v>1277</v>
      </c>
      <c r="G1419" s="221" t="s">
        <v>1276</v>
      </c>
    </row>
    <row r="1420" spans="1:7" x14ac:dyDescent="0.2">
      <c r="A1420" s="185">
        <v>6100</v>
      </c>
      <c r="B1420" s="184" t="s">
        <v>2203</v>
      </c>
      <c r="C1420" s="185" t="s">
        <v>879</v>
      </c>
      <c r="D1420" s="221" t="s">
        <v>1278</v>
      </c>
      <c r="E1420" s="221" t="s">
        <v>1275</v>
      </c>
      <c r="F1420" s="221" t="s">
        <v>1277</v>
      </c>
      <c r="G1420" s="221" t="s">
        <v>1277</v>
      </c>
    </row>
    <row r="1421" spans="1:7" x14ac:dyDescent="0.2">
      <c r="A1421" s="185">
        <v>6103</v>
      </c>
      <c r="B1421" s="184" t="s">
        <v>2204</v>
      </c>
      <c r="C1421" s="185" t="s">
        <v>879</v>
      </c>
      <c r="D1421" s="221" t="s">
        <v>1278</v>
      </c>
      <c r="E1421" s="221" t="s">
        <v>1275</v>
      </c>
      <c r="F1421" s="221" t="s">
        <v>1277</v>
      </c>
      <c r="G1421" s="221" t="s">
        <v>1276</v>
      </c>
    </row>
    <row r="1422" spans="1:7" x14ac:dyDescent="0.2">
      <c r="A1422" s="185">
        <v>6105</v>
      </c>
      <c r="B1422" s="184" t="s">
        <v>2205</v>
      </c>
      <c r="C1422" s="185" t="s">
        <v>879</v>
      </c>
      <c r="D1422" s="221" t="s">
        <v>1278</v>
      </c>
      <c r="E1422" s="221" t="s">
        <v>1275</v>
      </c>
      <c r="F1422" s="221" t="s">
        <v>1277</v>
      </c>
      <c r="G1422" s="221" t="s">
        <v>1276</v>
      </c>
    </row>
    <row r="1423" spans="1:7" x14ac:dyDescent="0.2">
      <c r="A1423" s="185">
        <v>6108</v>
      </c>
      <c r="B1423" s="184" t="s">
        <v>2206</v>
      </c>
      <c r="C1423" s="185" t="s">
        <v>879</v>
      </c>
      <c r="D1423" s="221" t="s">
        <v>1278</v>
      </c>
      <c r="E1423" s="221" t="s">
        <v>1275</v>
      </c>
      <c r="F1423" s="221" t="s">
        <v>1277</v>
      </c>
      <c r="G1423" s="221" t="s">
        <v>1276</v>
      </c>
    </row>
    <row r="1424" spans="1:7" x14ac:dyDescent="0.2">
      <c r="A1424" s="185">
        <v>6111</v>
      </c>
      <c r="B1424" s="184" t="s">
        <v>2207</v>
      </c>
      <c r="C1424" s="185" t="s">
        <v>879</v>
      </c>
      <c r="D1424" s="221" t="s">
        <v>1278</v>
      </c>
      <c r="E1424" s="221" t="s">
        <v>1275</v>
      </c>
      <c r="F1424" s="221" t="s">
        <v>1277</v>
      </c>
      <c r="G1424" s="221" t="s">
        <v>1277</v>
      </c>
    </row>
    <row r="1425" spans="1:7" x14ac:dyDescent="0.2">
      <c r="A1425" s="185">
        <v>6112</v>
      </c>
      <c r="B1425" s="184" t="s">
        <v>2208</v>
      </c>
      <c r="C1425" s="185" t="s">
        <v>879</v>
      </c>
      <c r="D1425" s="221" t="s">
        <v>1278</v>
      </c>
      <c r="E1425" s="221" t="s">
        <v>1275</v>
      </c>
      <c r="F1425" s="221" t="s">
        <v>1277</v>
      </c>
      <c r="G1425" s="221" t="s">
        <v>1277</v>
      </c>
    </row>
    <row r="1426" spans="1:7" x14ac:dyDescent="0.2">
      <c r="A1426" s="185">
        <v>6113</v>
      </c>
      <c r="B1426" s="184" t="s">
        <v>2209</v>
      </c>
      <c r="C1426" s="185" t="s">
        <v>879</v>
      </c>
      <c r="D1426" s="221" t="s">
        <v>1278</v>
      </c>
      <c r="E1426" s="221" t="s">
        <v>1275</v>
      </c>
      <c r="F1426" s="221" t="s">
        <v>1277</v>
      </c>
      <c r="G1426" s="221" t="s">
        <v>1276</v>
      </c>
    </row>
    <row r="1427" spans="1:7" x14ac:dyDescent="0.2">
      <c r="A1427" s="185">
        <v>6114</v>
      </c>
      <c r="B1427" s="184" t="s">
        <v>2210</v>
      </c>
      <c r="C1427" s="185" t="s">
        <v>879</v>
      </c>
      <c r="D1427" s="221" t="s">
        <v>1278</v>
      </c>
      <c r="E1427" s="221" t="s">
        <v>1275</v>
      </c>
      <c r="F1427" s="221" t="s">
        <v>1277</v>
      </c>
      <c r="G1427" s="221" t="s">
        <v>1277</v>
      </c>
    </row>
    <row r="1428" spans="1:7" x14ac:dyDescent="0.2">
      <c r="A1428" s="185">
        <v>6115</v>
      </c>
      <c r="B1428" s="184" t="s">
        <v>2211</v>
      </c>
      <c r="C1428" s="185" t="s">
        <v>879</v>
      </c>
      <c r="D1428" s="221" t="s">
        <v>1278</v>
      </c>
      <c r="E1428" s="221" t="s">
        <v>1275</v>
      </c>
      <c r="F1428" s="221" t="s">
        <v>1277</v>
      </c>
      <c r="G1428" s="221" t="s">
        <v>1276</v>
      </c>
    </row>
    <row r="1429" spans="1:7" x14ac:dyDescent="0.2">
      <c r="A1429" s="185">
        <v>6121</v>
      </c>
      <c r="B1429" s="184" t="s">
        <v>2212</v>
      </c>
      <c r="C1429" s="185" t="s">
        <v>879</v>
      </c>
      <c r="D1429" s="221" t="s">
        <v>1278</v>
      </c>
      <c r="E1429" s="221" t="s">
        <v>1275</v>
      </c>
      <c r="F1429" s="221" t="s">
        <v>1277</v>
      </c>
      <c r="G1429" s="221" t="s">
        <v>1276</v>
      </c>
    </row>
    <row r="1430" spans="1:7" x14ac:dyDescent="0.2">
      <c r="A1430" s="185">
        <v>6122</v>
      </c>
      <c r="B1430" s="184" t="s">
        <v>2213</v>
      </c>
      <c r="C1430" s="185" t="s">
        <v>879</v>
      </c>
      <c r="D1430" s="221" t="s">
        <v>1278</v>
      </c>
      <c r="E1430" s="221" t="s">
        <v>1275</v>
      </c>
      <c r="F1430" s="221" t="s">
        <v>1277</v>
      </c>
      <c r="G1430" s="221" t="s">
        <v>1276</v>
      </c>
    </row>
    <row r="1431" spans="1:7" x14ac:dyDescent="0.2">
      <c r="A1431" s="185">
        <v>6123</v>
      </c>
      <c r="B1431" s="184" t="s">
        <v>2214</v>
      </c>
      <c r="C1431" s="185" t="s">
        <v>879</v>
      </c>
      <c r="D1431" s="221" t="s">
        <v>1278</v>
      </c>
      <c r="E1431" s="221" t="s">
        <v>1275</v>
      </c>
      <c r="F1431" s="221" t="s">
        <v>1277</v>
      </c>
      <c r="G1431" s="221" t="s">
        <v>1276</v>
      </c>
    </row>
    <row r="1432" spans="1:7" x14ac:dyDescent="0.2">
      <c r="A1432" s="185">
        <v>6130</v>
      </c>
      <c r="B1432" s="184" t="s">
        <v>2215</v>
      </c>
      <c r="C1432" s="185" t="s">
        <v>879</v>
      </c>
      <c r="D1432" s="221" t="s">
        <v>1278</v>
      </c>
      <c r="E1432" s="221" t="s">
        <v>1275</v>
      </c>
      <c r="F1432" s="221" t="s">
        <v>1277</v>
      </c>
      <c r="G1432" s="221" t="s">
        <v>1277</v>
      </c>
    </row>
    <row r="1433" spans="1:7" x14ac:dyDescent="0.2">
      <c r="A1433" s="185">
        <v>6131</v>
      </c>
      <c r="B1433" s="184" t="s">
        <v>2215</v>
      </c>
      <c r="C1433" s="185" t="s">
        <v>879</v>
      </c>
      <c r="D1433" s="221" t="s">
        <v>1280</v>
      </c>
      <c r="E1433" s="221" t="s">
        <v>1275</v>
      </c>
      <c r="F1433" s="221" t="s">
        <v>1276</v>
      </c>
      <c r="G1433" s="221" t="s">
        <v>1277</v>
      </c>
    </row>
    <row r="1434" spans="1:7" x14ac:dyDescent="0.2">
      <c r="A1434" s="185">
        <v>6133</v>
      </c>
      <c r="B1434" s="184" t="s">
        <v>2216</v>
      </c>
      <c r="C1434" s="185" t="s">
        <v>879</v>
      </c>
      <c r="D1434" s="221" t="s">
        <v>1278</v>
      </c>
      <c r="E1434" s="221" t="s">
        <v>1275</v>
      </c>
      <c r="F1434" s="221" t="s">
        <v>1277</v>
      </c>
      <c r="G1434" s="221" t="s">
        <v>1276</v>
      </c>
    </row>
    <row r="1435" spans="1:7" x14ac:dyDescent="0.2">
      <c r="A1435" s="185">
        <v>6134</v>
      </c>
      <c r="B1435" s="184" t="s">
        <v>2217</v>
      </c>
      <c r="C1435" s="185" t="s">
        <v>879</v>
      </c>
      <c r="D1435" s="221" t="s">
        <v>1278</v>
      </c>
      <c r="E1435" s="221" t="s">
        <v>1275</v>
      </c>
      <c r="F1435" s="221" t="s">
        <v>1277</v>
      </c>
      <c r="G1435" s="221" t="s">
        <v>1277</v>
      </c>
    </row>
    <row r="1436" spans="1:7" x14ac:dyDescent="0.2">
      <c r="A1436" s="185">
        <v>6135</v>
      </c>
      <c r="B1436" s="184" t="s">
        <v>2218</v>
      </c>
      <c r="C1436" s="185" t="s">
        <v>879</v>
      </c>
      <c r="D1436" s="221" t="s">
        <v>1278</v>
      </c>
      <c r="E1436" s="221" t="s">
        <v>1275</v>
      </c>
      <c r="F1436" s="221" t="s">
        <v>1277</v>
      </c>
      <c r="G1436" s="221" t="s">
        <v>1277</v>
      </c>
    </row>
    <row r="1437" spans="1:7" x14ac:dyDescent="0.2">
      <c r="A1437" s="185">
        <v>6141</v>
      </c>
      <c r="B1437" s="184" t="s">
        <v>2219</v>
      </c>
      <c r="C1437" s="185" t="s">
        <v>879</v>
      </c>
      <c r="D1437" s="221" t="s">
        <v>1278</v>
      </c>
      <c r="E1437" s="221" t="s">
        <v>1275</v>
      </c>
      <c r="F1437" s="221" t="s">
        <v>1277</v>
      </c>
      <c r="G1437" s="221" t="s">
        <v>1276</v>
      </c>
    </row>
    <row r="1438" spans="1:7" x14ac:dyDescent="0.2">
      <c r="A1438" s="185">
        <v>6142</v>
      </c>
      <c r="B1438" s="184" t="s">
        <v>2220</v>
      </c>
      <c r="C1438" s="185" t="s">
        <v>879</v>
      </c>
      <c r="D1438" s="221" t="s">
        <v>1278</v>
      </c>
      <c r="E1438" s="221" t="s">
        <v>1275</v>
      </c>
      <c r="F1438" s="221" t="s">
        <v>1277</v>
      </c>
      <c r="G1438" s="221" t="s">
        <v>1276</v>
      </c>
    </row>
    <row r="1439" spans="1:7" x14ac:dyDescent="0.2">
      <c r="A1439" s="185">
        <v>6143</v>
      </c>
      <c r="B1439" s="184" t="s">
        <v>2221</v>
      </c>
      <c r="C1439" s="185" t="s">
        <v>879</v>
      </c>
      <c r="D1439" s="221" t="s">
        <v>1278</v>
      </c>
      <c r="E1439" s="221" t="s">
        <v>1275</v>
      </c>
      <c r="F1439" s="221" t="s">
        <v>1277</v>
      </c>
      <c r="G1439" s="221" t="s">
        <v>1277</v>
      </c>
    </row>
    <row r="1440" spans="1:7" x14ac:dyDescent="0.2">
      <c r="A1440" s="185">
        <v>6145</v>
      </c>
      <c r="B1440" s="184" t="s">
        <v>2222</v>
      </c>
      <c r="C1440" s="185" t="s">
        <v>879</v>
      </c>
      <c r="D1440" s="221" t="s">
        <v>1278</v>
      </c>
      <c r="E1440" s="221" t="s">
        <v>1275</v>
      </c>
      <c r="F1440" s="221" t="s">
        <v>1277</v>
      </c>
      <c r="G1440" s="221" t="s">
        <v>1276</v>
      </c>
    </row>
    <row r="1441" spans="1:7" x14ac:dyDescent="0.2">
      <c r="A1441" s="185">
        <v>6150</v>
      </c>
      <c r="B1441" s="184" t="s">
        <v>895</v>
      </c>
      <c r="C1441" s="185" t="s">
        <v>879</v>
      </c>
      <c r="D1441" s="221" t="s">
        <v>1278</v>
      </c>
      <c r="E1441" s="221" t="s">
        <v>1275</v>
      </c>
      <c r="F1441" s="221" t="s">
        <v>1277</v>
      </c>
      <c r="G1441" s="221" t="s">
        <v>1277</v>
      </c>
    </row>
    <row r="1442" spans="1:7" x14ac:dyDescent="0.2">
      <c r="A1442" s="185">
        <v>6152</v>
      </c>
      <c r="B1442" s="184" t="s">
        <v>896</v>
      </c>
      <c r="C1442" s="185" t="s">
        <v>879</v>
      </c>
      <c r="D1442" s="221" t="s">
        <v>1278</v>
      </c>
      <c r="E1442" s="221" t="s">
        <v>1275</v>
      </c>
      <c r="F1442" s="221" t="s">
        <v>1277</v>
      </c>
      <c r="G1442" s="221" t="s">
        <v>1276</v>
      </c>
    </row>
    <row r="1443" spans="1:7" x14ac:dyDescent="0.2">
      <c r="A1443" s="185">
        <v>6154</v>
      </c>
      <c r="B1443" s="184" t="s">
        <v>897</v>
      </c>
      <c r="C1443" s="185" t="s">
        <v>879</v>
      </c>
      <c r="D1443" s="221" t="s">
        <v>1278</v>
      </c>
      <c r="E1443" s="221" t="s">
        <v>1275</v>
      </c>
      <c r="F1443" s="221" t="s">
        <v>1277</v>
      </c>
      <c r="G1443" s="221" t="s">
        <v>1276</v>
      </c>
    </row>
    <row r="1444" spans="1:7" x14ac:dyDescent="0.2">
      <c r="A1444" s="185">
        <v>6156</v>
      </c>
      <c r="B1444" s="184" t="s">
        <v>898</v>
      </c>
      <c r="C1444" s="185" t="s">
        <v>879</v>
      </c>
      <c r="D1444" s="221" t="s">
        <v>1278</v>
      </c>
      <c r="E1444" s="221" t="s">
        <v>1275</v>
      </c>
      <c r="F1444" s="221" t="s">
        <v>1277</v>
      </c>
      <c r="G1444" s="221" t="s">
        <v>1276</v>
      </c>
    </row>
    <row r="1445" spans="1:7" x14ac:dyDescent="0.2">
      <c r="A1445" s="185">
        <v>6157</v>
      </c>
      <c r="B1445" s="184" t="s">
        <v>899</v>
      </c>
      <c r="C1445" s="185" t="s">
        <v>879</v>
      </c>
      <c r="D1445" s="221" t="s">
        <v>1278</v>
      </c>
      <c r="E1445" s="221" t="s">
        <v>1275</v>
      </c>
      <c r="F1445" s="221" t="s">
        <v>1277</v>
      </c>
      <c r="G1445" s="221" t="s">
        <v>1276</v>
      </c>
    </row>
    <row r="1446" spans="1:7" x14ac:dyDescent="0.2">
      <c r="A1446" s="185">
        <v>6161</v>
      </c>
      <c r="B1446" s="184" t="s">
        <v>900</v>
      </c>
      <c r="C1446" s="185" t="s">
        <v>879</v>
      </c>
      <c r="D1446" s="221" t="s">
        <v>1278</v>
      </c>
      <c r="E1446" s="221" t="s">
        <v>1275</v>
      </c>
      <c r="F1446" s="221" t="s">
        <v>1277</v>
      </c>
      <c r="G1446" s="221" t="s">
        <v>1276</v>
      </c>
    </row>
    <row r="1447" spans="1:7" x14ac:dyDescent="0.2">
      <c r="A1447" s="185">
        <v>6162</v>
      </c>
      <c r="B1447" s="184" t="s">
        <v>901</v>
      </c>
      <c r="C1447" s="185" t="s">
        <v>879</v>
      </c>
      <c r="D1447" s="221" t="s">
        <v>1278</v>
      </c>
      <c r="E1447" s="221" t="s">
        <v>1275</v>
      </c>
      <c r="F1447" s="221" t="s">
        <v>1277</v>
      </c>
      <c r="G1447" s="221" t="s">
        <v>1277</v>
      </c>
    </row>
    <row r="1448" spans="1:7" x14ac:dyDescent="0.2">
      <c r="A1448" s="185">
        <v>6165</v>
      </c>
      <c r="B1448" s="184" t="s">
        <v>902</v>
      </c>
      <c r="C1448" s="185" t="s">
        <v>879</v>
      </c>
      <c r="D1448" s="221" t="s">
        <v>1278</v>
      </c>
      <c r="E1448" s="221" t="s">
        <v>1275</v>
      </c>
      <c r="F1448" s="221" t="s">
        <v>1277</v>
      </c>
      <c r="G1448" s="221" t="s">
        <v>1276</v>
      </c>
    </row>
    <row r="1449" spans="1:7" x14ac:dyDescent="0.2">
      <c r="A1449" s="185">
        <v>6166</v>
      </c>
      <c r="B1449" s="184" t="s">
        <v>903</v>
      </c>
      <c r="C1449" s="185" t="s">
        <v>879</v>
      </c>
      <c r="D1449" s="221" t="s">
        <v>1278</v>
      </c>
      <c r="E1449" s="221" t="s">
        <v>1275</v>
      </c>
      <c r="F1449" s="221" t="s">
        <v>1277</v>
      </c>
      <c r="G1449" s="221" t="s">
        <v>1277</v>
      </c>
    </row>
    <row r="1450" spans="1:7" x14ac:dyDescent="0.2">
      <c r="A1450" s="185">
        <v>6167</v>
      </c>
      <c r="B1450" s="184" t="s">
        <v>904</v>
      </c>
      <c r="C1450" s="185" t="s">
        <v>879</v>
      </c>
      <c r="D1450" s="221" t="s">
        <v>1278</v>
      </c>
      <c r="E1450" s="221" t="s">
        <v>1275</v>
      </c>
      <c r="F1450" s="221" t="s">
        <v>1277</v>
      </c>
      <c r="G1450" s="221" t="s">
        <v>1277</v>
      </c>
    </row>
    <row r="1451" spans="1:7" x14ac:dyDescent="0.2">
      <c r="A1451" s="185">
        <v>6170</v>
      </c>
      <c r="B1451" s="184" t="s">
        <v>905</v>
      </c>
      <c r="C1451" s="185" t="s">
        <v>879</v>
      </c>
      <c r="D1451" s="221" t="s">
        <v>1278</v>
      </c>
      <c r="E1451" s="221" t="s">
        <v>1275</v>
      </c>
      <c r="F1451" s="221" t="s">
        <v>1277</v>
      </c>
      <c r="G1451" s="221" t="s">
        <v>1277</v>
      </c>
    </row>
    <row r="1452" spans="1:7" x14ac:dyDescent="0.2">
      <c r="A1452" s="185">
        <v>6173</v>
      </c>
      <c r="B1452" s="184" t="s">
        <v>906</v>
      </c>
      <c r="C1452" s="185" t="s">
        <v>879</v>
      </c>
      <c r="D1452" s="221" t="s">
        <v>1278</v>
      </c>
      <c r="E1452" s="221" t="s">
        <v>1275</v>
      </c>
      <c r="F1452" s="221" t="s">
        <v>1277</v>
      </c>
      <c r="G1452" s="221" t="s">
        <v>1277</v>
      </c>
    </row>
    <row r="1453" spans="1:7" x14ac:dyDescent="0.2">
      <c r="A1453" s="185">
        <v>6175</v>
      </c>
      <c r="B1453" s="184" t="s">
        <v>908</v>
      </c>
      <c r="C1453" s="185" t="s">
        <v>879</v>
      </c>
      <c r="D1453" s="221" t="s">
        <v>1278</v>
      </c>
      <c r="E1453" s="221" t="s">
        <v>1275</v>
      </c>
      <c r="F1453" s="221" t="s">
        <v>1277</v>
      </c>
      <c r="G1453" s="221" t="s">
        <v>1277</v>
      </c>
    </row>
    <row r="1454" spans="1:7" x14ac:dyDescent="0.2">
      <c r="A1454" s="185">
        <v>6176</v>
      </c>
      <c r="B1454" s="184" t="s">
        <v>909</v>
      </c>
      <c r="C1454" s="185" t="s">
        <v>879</v>
      </c>
      <c r="D1454" s="221" t="s">
        <v>1278</v>
      </c>
      <c r="E1454" s="221" t="s">
        <v>1275</v>
      </c>
      <c r="F1454" s="221" t="s">
        <v>1277</v>
      </c>
      <c r="G1454" s="221" t="s">
        <v>1277</v>
      </c>
    </row>
    <row r="1455" spans="1:7" x14ac:dyDescent="0.2">
      <c r="A1455" s="185">
        <v>6177</v>
      </c>
      <c r="B1455" s="184" t="s">
        <v>909</v>
      </c>
      <c r="C1455" s="185" t="s">
        <v>879</v>
      </c>
      <c r="D1455" s="221" t="s">
        <v>1280</v>
      </c>
      <c r="E1455" s="221" t="s">
        <v>1275</v>
      </c>
      <c r="F1455" s="221" t="s">
        <v>1276</v>
      </c>
      <c r="G1455" s="221" t="s">
        <v>1277</v>
      </c>
    </row>
    <row r="1456" spans="1:7" x14ac:dyDescent="0.2">
      <c r="A1456" s="185">
        <v>6178</v>
      </c>
      <c r="B1456" s="184" t="s">
        <v>910</v>
      </c>
      <c r="C1456" s="185" t="s">
        <v>879</v>
      </c>
      <c r="D1456" s="221" t="s">
        <v>1278</v>
      </c>
      <c r="E1456" s="221" t="s">
        <v>1275</v>
      </c>
      <c r="F1456" s="221" t="s">
        <v>1277</v>
      </c>
      <c r="G1456" s="221" t="s">
        <v>1276</v>
      </c>
    </row>
    <row r="1457" spans="1:7" x14ac:dyDescent="0.2">
      <c r="A1457" s="185">
        <v>6179</v>
      </c>
      <c r="B1457" s="184" t="s">
        <v>911</v>
      </c>
      <c r="C1457" s="185" t="s">
        <v>879</v>
      </c>
      <c r="D1457" s="221" t="s">
        <v>1278</v>
      </c>
      <c r="E1457" s="221" t="s">
        <v>1275</v>
      </c>
      <c r="F1457" s="221" t="s">
        <v>1277</v>
      </c>
      <c r="G1457" s="221" t="s">
        <v>1276</v>
      </c>
    </row>
    <row r="1458" spans="1:7" x14ac:dyDescent="0.2">
      <c r="A1458" s="185">
        <v>6181</v>
      </c>
      <c r="B1458" s="184" t="s">
        <v>912</v>
      </c>
      <c r="C1458" s="185" t="s">
        <v>879</v>
      </c>
      <c r="D1458" s="221" t="s">
        <v>1278</v>
      </c>
      <c r="E1458" s="221" t="s">
        <v>1275</v>
      </c>
      <c r="F1458" s="221" t="s">
        <v>1277</v>
      </c>
      <c r="G1458" s="221" t="s">
        <v>1277</v>
      </c>
    </row>
    <row r="1459" spans="1:7" x14ac:dyDescent="0.2">
      <c r="A1459" s="185">
        <v>6182</v>
      </c>
      <c r="B1459" s="184" t="s">
        <v>913</v>
      </c>
      <c r="C1459" s="185" t="s">
        <v>879</v>
      </c>
      <c r="D1459" s="221" t="s">
        <v>1278</v>
      </c>
      <c r="E1459" s="221" t="s">
        <v>1275</v>
      </c>
      <c r="F1459" s="221" t="s">
        <v>1277</v>
      </c>
      <c r="G1459" s="221" t="s">
        <v>1277</v>
      </c>
    </row>
    <row r="1460" spans="1:7" x14ac:dyDescent="0.2">
      <c r="A1460" s="185">
        <v>6183</v>
      </c>
      <c r="B1460" s="184" t="s">
        <v>914</v>
      </c>
      <c r="C1460" s="185" t="s">
        <v>879</v>
      </c>
      <c r="D1460" s="221" t="s">
        <v>1278</v>
      </c>
      <c r="E1460" s="221" t="s">
        <v>1275</v>
      </c>
      <c r="F1460" s="221" t="s">
        <v>1277</v>
      </c>
      <c r="G1460" s="221" t="s">
        <v>1276</v>
      </c>
    </row>
    <row r="1461" spans="1:7" x14ac:dyDescent="0.2">
      <c r="A1461" s="185">
        <v>6184</v>
      </c>
      <c r="B1461" s="184" t="s">
        <v>915</v>
      </c>
      <c r="C1461" s="185" t="s">
        <v>879</v>
      </c>
      <c r="D1461" s="221" t="s">
        <v>1278</v>
      </c>
      <c r="E1461" s="221" t="s">
        <v>1275</v>
      </c>
      <c r="F1461" s="221" t="s">
        <v>1277</v>
      </c>
      <c r="G1461" s="221" t="s">
        <v>1276</v>
      </c>
    </row>
    <row r="1462" spans="1:7" x14ac:dyDescent="0.2">
      <c r="A1462" s="185">
        <v>6200</v>
      </c>
      <c r="B1462" s="184" t="s">
        <v>916</v>
      </c>
      <c r="C1462" s="185" t="s">
        <v>879</v>
      </c>
      <c r="D1462" s="221" t="s">
        <v>1278</v>
      </c>
      <c r="E1462" s="221" t="s">
        <v>1275</v>
      </c>
      <c r="F1462" s="221" t="s">
        <v>1277</v>
      </c>
      <c r="G1462" s="221" t="s">
        <v>1277</v>
      </c>
    </row>
    <row r="1463" spans="1:7" x14ac:dyDescent="0.2">
      <c r="A1463" s="185">
        <v>6210</v>
      </c>
      <c r="B1463" s="184" t="s">
        <v>917</v>
      </c>
      <c r="C1463" s="185" t="s">
        <v>879</v>
      </c>
      <c r="D1463" s="221" t="s">
        <v>1278</v>
      </c>
      <c r="E1463" s="221" t="s">
        <v>1275</v>
      </c>
      <c r="F1463" s="221" t="s">
        <v>1277</v>
      </c>
      <c r="G1463" s="221" t="s">
        <v>1276</v>
      </c>
    </row>
    <row r="1464" spans="1:7" x14ac:dyDescent="0.2">
      <c r="A1464" s="185">
        <v>6212</v>
      </c>
      <c r="B1464" s="184" t="s">
        <v>918</v>
      </c>
      <c r="C1464" s="185" t="s">
        <v>879</v>
      </c>
      <c r="D1464" s="221" t="s">
        <v>1278</v>
      </c>
      <c r="E1464" s="221" t="s">
        <v>1275</v>
      </c>
      <c r="F1464" s="221" t="s">
        <v>1277</v>
      </c>
      <c r="G1464" s="221" t="s">
        <v>1277</v>
      </c>
    </row>
    <row r="1465" spans="1:7" x14ac:dyDescent="0.2">
      <c r="A1465" s="185">
        <v>6213</v>
      </c>
      <c r="B1465" s="184" t="s">
        <v>919</v>
      </c>
      <c r="C1465" s="185" t="s">
        <v>879</v>
      </c>
      <c r="D1465" s="221" t="s">
        <v>1278</v>
      </c>
      <c r="E1465" s="221" t="s">
        <v>1275</v>
      </c>
      <c r="F1465" s="221" t="s">
        <v>1277</v>
      </c>
      <c r="G1465" s="221" t="s">
        <v>1276</v>
      </c>
    </row>
    <row r="1466" spans="1:7" x14ac:dyDescent="0.2">
      <c r="A1466" s="185">
        <v>6215</v>
      </c>
      <c r="B1466" s="184" t="s">
        <v>920</v>
      </c>
      <c r="C1466" s="185" t="s">
        <v>879</v>
      </c>
      <c r="D1466" s="221" t="s">
        <v>1278</v>
      </c>
      <c r="E1466" s="221" t="s">
        <v>1275</v>
      </c>
      <c r="F1466" s="221" t="s">
        <v>1277</v>
      </c>
      <c r="G1466" s="221" t="s">
        <v>1277</v>
      </c>
    </row>
    <row r="1467" spans="1:7" x14ac:dyDescent="0.2">
      <c r="A1467" s="185">
        <v>6222</v>
      </c>
      <c r="B1467" s="184" t="s">
        <v>921</v>
      </c>
      <c r="C1467" s="185" t="s">
        <v>879</v>
      </c>
      <c r="D1467" s="221" t="s">
        <v>1278</v>
      </c>
      <c r="E1467" s="221" t="s">
        <v>1275</v>
      </c>
      <c r="F1467" s="221" t="s">
        <v>1277</v>
      </c>
      <c r="G1467" s="221" t="s">
        <v>1276</v>
      </c>
    </row>
    <row r="1468" spans="1:7" x14ac:dyDescent="0.2">
      <c r="A1468" s="185">
        <v>6230</v>
      </c>
      <c r="B1468" s="184" t="s">
        <v>922</v>
      </c>
      <c r="C1468" s="185" t="s">
        <v>879</v>
      </c>
      <c r="D1468" s="221" t="s">
        <v>1278</v>
      </c>
      <c r="E1468" s="221" t="s">
        <v>1275</v>
      </c>
      <c r="F1468" s="221" t="s">
        <v>1277</v>
      </c>
      <c r="G1468" s="221" t="s">
        <v>1277</v>
      </c>
    </row>
    <row r="1469" spans="1:7" x14ac:dyDescent="0.2">
      <c r="A1469" s="185">
        <v>6232</v>
      </c>
      <c r="B1469" s="184" t="s">
        <v>923</v>
      </c>
      <c r="C1469" s="185" t="s">
        <v>879</v>
      </c>
      <c r="D1469" s="221" t="s">
        <v>1278</v>
      </c>
      <c r="E1469" s="221" t="s">
        <v>1275</v>
      </c>
      <c r="F1469" s="221" t="s">
        <v>1277</v>
      </c>
      <c r="G1469" s="221" t="s">
        <v>1277</v>
      </c>
    </row>
    <row r="1470" spans="1:7" x14ac:dyDescent="0.2">
      <c r="A1470" s="185">
        <v>6233</v>
      </c>
      <c r="B1470" s="184" t="s">
        <v>924</v>
      </c>
      <c r="C1470" s="185" t="s">
        <v>879</v>
      </c>
      <c r="D1470" s="221" t="s">
        <v>1278</v>
      </c>
      <c r="E1470" s="221" t="s">
        <v>1275</v>
      </c>
      <c r="F1470" s="221" t="s">
        <v>1277</v>
      </c>
      <c r="G1470" s="221" t="s">
        <v>1277</v>
      </c>
    </row>
    <row r="1471" spans="1:7" x14ac:dyDescent="0.2">
      <c r="A1471" s="185">
        <v>6234</v>
      </c>
      <c r="B1471" s="184" t="s">
        <v>925</v>
      </c>
      <c r="C1471" s="185" t="s">
        <v>879</v>
      </c>
      <c r="D1471" s="221" t="s">
        <v>1278</v>
      </c>
      <c r="E1471" s="221" t="s">
        <v>1275</v>
      </c>
      <c r="F1471" s="221" t="s">
        <v>1277</v>
      </c>
      <c r="G1471" s="221" t="s">
        <v>1276</v>
      </c>
    </row>
    <row r="1472" spans="1:7" x14ac:dyDescent="0.2">
      <c r="A1472" s="185">
        <v>6235</v>
      </c>
      <c r="B1472" s="184" t="s">
        <v>926</v>
      </c>
      <c r="C1472" s="185" t="s">
        <v>879</v>
      </c>
      <c r="D1472" s="221" t="s">
        <v>1278</v>
      </c>
      <c r="E1472" s="221" t="s">
        <v>1275</v>
      </c>
      <c r="F1472" s="221" t="s">
        <v>1277</v>
      </c>
      <c r="G1472" s="221" t="s">
        <v>1276</v>
      </c>
    </row>
    <row r="1473" spans="1:7" x14ac:dyDescent="0.2">
      <c r="A1473" s="185">
        <v>6236</v>
      </c>
      <c r="B1473" s="184" t="s">
        <v>927</v>
      </c>
      <c r="C1473" s="185" t="s">
        <v>879</v>
      </c>
      <c r="D1473" s="221" t="s">
        <v>1278</v>
      </c>
      <c r="E1473" s="221" t="s">
        <v>1275</v>
      </c>
      <c r="F1473" s="221" t="s">
        <v>1277</v>
      </c>
      <c r="G1473" s="221" t="s">
        <v>1277</v>
      </c>
    </row>
    <row r="1474" spans="1:7" x14ac:dyDescent="0.2">
      <c r="A1474" s="185">
        <v>6240</v>
      </c>
      <c r="B1474" s="184" t="s">
        <v>928</v>
      </c>
      <c r="C1474" s="185" t="s">
        <v>879</v>
      </c>
      <c r="D1474" s="221" t="s">
        <v>1278</v>
      </c>
      <c r="E1474" s="221" t="s">
        <v>1275</v>
      </c>
      <c r="F1474" s="221" t="s">
        <v>1277</v>
      </c>
      <c r="G1474" s="221" t="s">
        <v>1277</v>
      </c>
    </row>
    <row r="1475" spans="1:7" x14ac:dyDescent="0.2">
      <c r="A1475" s="185">
        <v>6250</v>
      </c>
      <c r="B1475" s="184" t="s">
        <v>929</v>
      </c>
      <c r="C1475" s="185" t="s">
        <v>879</v>
      </c>
      <c r="D1475" s="221" t="s">
        <v>1278</v>
      </c>
      <c r="E1475" s="221" t="s">
        <v>1275</v>
      </c>
      <c r="F1475" s="221" t="s">
        <v>1277</v>
      </c>
      <c r="G1475" s="221" t="s">
        <v>1277</v>
      </c>
    </row>
    <row r="1476" spans="1:7" x14ac:dyDescent="0.2">
      <c r="A1476" s="185">
        <v>6252</v>
      </c>
      <c r="B1476" s="184" t="s">
        <v>930</v>
      </c>
      <c r="C1476" s="185" t="s">
        <v>879</v>
      </c>
      <c r="D1476" s="221" t="s">
        <v>1278</v>
      </c>
      <c r="E1476" s="221" t="s">
        <v>1275</v>
      </c>
      <c r="F1476" s="221" t="s">
        <v>1277</v>
      </c>
      <c r="G1476" s="221" t="s">
        <v>1276</v>
      </c>
    </row>
    <row r="1477" spans="1:7" x14ac:dyDescent="0.2">
      <c r="A1477" s="185">
        <v>6260</v>
      </c>
      <c r="B1477" s="184" t="s">
        <v>931</v>
      </c>
      <c r="C1477" s="185" t="s">
        <v>879</v>
      </c>
      <c r="D1477" s="221" t="s">
        <v>1278</v>
      </c>
      <c r="E1477" s="221" t="s">
        <v>1275</v>
      </c>
      <c r="F1477" s="221" t="s">
        <v>1277</v>
      </c>
      <c r="G1477" s="221" t="s">
        <v>1276</v>
      </c>
    </row>
    <row r="1478" spans="1:7" x14ac:dyDescent="0.2">
      <c r="A1478" s="185">
        <v>6261</v>
      </c>
      <c r="B1478" s="184" t="s">
        <v>932</v>
      </c>
      <c r="C1478" s="185" t="s">
        <v>879</v>
      </c>
      <c r="D1478" s="221" t="s">
        <v>1278</v>
      </c>
      <c r="E1478" s="221" t="s">
        <v>1275</v>
      </c>
      <c r="F1478" s="221" t="s">
        <v>1277</v>
      </c>
      <c r="G1478" s="221" t="s">
        <v>1276</v>
      </c>
    </row>
    <row r="1479" spans="1:7" x14ac:dyDescent="0.2">
      <c r="A1479" s="185">
        <v>6262</v>
      </c>
      <c r="B1479" s="184" t="s">
        <v>933</v>
      </c>
      <c r="C1479" s="185" t="s">
        <v>879</v>
      </c>
      <c r="D1479" s="221" t="s">
        <v>1278</v>
      </c>
      <c r="E1479" s="221" t="s">
        <v>1275</v>
      </c>
      <c r="F1479" s="221" t="s">
        <v>1277</v>
      </c>
      <c r="G1479" s="221" t="s">
        <v>1277</v>
      </c>
    </row>
    <row r="1480" spans="1:7" x14ac:dyDescent="0.2">
      <c r="A1480" s="185">
        <v>6263</v>
      </c>
      <c r="B1480" s="184" t="s">
        <v>934</v>
      </c>
      <c r="C1480" s="185" t="s">
        <v>879</v>
      </c>
      <c r="D1480" s="221" t="s">
        <v>1278</v>
      </c>
      <c r="E1480" s="221" t="s">
        <v>1275</v>
      </c>
      <c r="F1480" s="221" t="s">
        <v>1277</v>
      </c>
      <c r="G1480" s="221" t="s">
        <v>1277</v>
      </c>
    </row>
    <row r="1481" spans="1:7" x14ac:dyDescent="0.2">
      <c r="A1481" s="185">
        <v>6265</v>
      </c>
      <c r="B1481" s="184" t="s">
        <v>935</v>
      </c>
      <c r="C1481" s="185" t="s">
        <v>879</v>
      </c>
      <c r="D1481" s="221" t="s">
        <v>1278</v>
      </c>
      <c r="E1481" s="221" t="s">
        <v>1275</v>
      </c>
      <c r="F1481" s="221" t="s">
        <v>1277</v>
      </c>
      <c r="G1481" s="221" t="s">
        <v>1276</v>
      </c>
    </row>
    <row r="1482" spans="1:7" x14ac:dyDescent="0.2">
      <c r="A1482" s="185">
        <v>6271</v>
      </c>
      <c r="B1482" s="184" t="s">
        <v>936</v>
      </c>
      <c r="C1482" s="185" t="s">
        <v>879</v>
      </c>
      <c r="D1482" s="221" t="s">
        <v>1278</v>
      </c>
      <c r="E1482" s="221" t="s">
        <v>1275</v>
      </c>
      <c r="F1482" s="221" t="s">
        <v>1277</v>
      </c>
      <c r="G1482" s="221" t="s">
        <v>1277</v>
      </c>
    </row>
    <row r="1483" spans="1:7" x14ac:dyDescent="0.2">
      <c r="A1483" s="185">
        <v>6272</v>
      </c>
      <c r="B1483" s="184" t="s">
        <v>944</v>
      </c>
      <c r="C1483" s="185" t="s">
        <v>879</v>
      </c>
      <c r="D1483" s="221" t="s">
        <v>1278</v>
      </c>
      <c r="E1483" s="221" t="s">
        <v>1275</v>
      </c>
      <c r="F1483" s="221" t="s">
        <v>1277</v>
      </c>
      <c r="G1483" s="221" t="s">
        <v>1277</v>
      </c>
    </row>
    <row r="1484" spans="1:7" x14ac:dyDescent="0.2">
      <c r="A1484" s="185">
        <v>6274</v>
      </c>
      <c r="B1484" s="184" t="s">
        <v>945</v>
      </c>
      <c r="C1484" s="185" t="s">
        <v>879</v>
      </c>
      <c r="D1484" s="221" t="s">
        <v>1278</v>
      </c>
      <c r="E1484" s="221" t="s">
        <v>1275</v>
      </c>
      <c r="F1484" s="221" t="s">
        <v>1277</v>
      </c>
      <c r="G1484" s="221" t="s">
        <v>1277</v>
      </c>
    </row>
    <row r="1485" spans="1:7" x14ac:dyDescent="0.2">
      <c r="A1485" s="185">
        <v>6275</v>
      </c>
      <c r="B1485" s="184" t="s">
        <v>946</v>
      </c>
      <c r="C1485" s="185" t="s">
        <v>879</v>
      </c>
      <c r="D1485" s="221" t="s">
        <v>1278</v>
      </c>
      <c r="E1485" s="221" t="s">
        <v>1275</v>
      </c>
      <c r="F1485" s="221" t="s">
        <v>1277</v>
      </c>
      <c r="G1485" s="221" t="s">
        <v>1276</v>
      </c>
    </row>
    <row r="1486" spans="1:7" x14ac:dyDescent="0.2">
      <c r="A1486" s="185">
        <v>6276</v>
      </c>
      <c r="B1486" s="184" t="s">
        <v>947</v>
      </c>
      <c r="C1486" s="185" t="s">
        <v>879</v>
      </c>
      <c r="D1486" s="221" t="s">
        <v>1278</v>
      </c>
      <c r="E1486" s="221" t="s">
        <v>1275</v>
      </c>
      <c r="F1486" s="221" t="s">
        <v>1277</v>
      </c>
      <c r="G1486" s="221" t="s">
        <v>1276</v>
      </c>
    </row>
    <row r="1487" spans="1:7" x14ac:dyDescent="0.2">
      <c r="A1487" s="185">
        <v>6280</v>
      </c>
      <c r="B1487" s="184" t="s">
        <v>948</v>
      </c>
      <c r="C1487" s="185" t="s">
        <v>879</v>
      </c>
      <c r="D1487" s="221" t="s">
        <v>1278</v>
      </c>
      <c r="E1487" s="221" t="s">
        <v>1275</v>
      </c>
      <c r="F1487" s="221" t="s">
        <v>1277</v>
      </c>
      <c r="G1487" s="221" t="s">
        <v>1277</v>
      </c>
    </row>
    <row r="1488" spans="1:7" x14ac:dyDescent="0.2">
      <c r="A1488" s="185">
        <v>6281</v>
      </c>
      <c r="B1488" s="184" t="s">
        <v>949</v>
      </c>
      <c r="C1488" s="185" t="s">
        <v>879</v>
      </c>
      <c r="D1488" s="221" t="s">
        <v>1278</v>
      </c>
      <c r="E1488" s="221" t="s">
        <v>1275</v>
      </c>
      <c r="F1488" s="221" t="s">
        <v>1277</v>
      </c>
      <c r="G1488" s="221" t="s">
        <v>1277</v>
      </c>
    </row>
    <row r="1489" spans="1:7" x14ac:dyDescent="0.2">
      <c r="A1489" s="185">
        <v>6283</v>
      </c>
      <c r="B1489" s="184" t="s">
        <v>950</v>
      </c>
      <c r="C1489" s="185" t="s">
        <v>879</v>
      </c>
      <c r="D1489" s="221" t="s">
        <v>1278</v>
      </c>
      <c r="E1489" s="221" t="s">
        <v>1275</v>
      </c>
      <c r="F1489" s="221" t="s">
        <v>1277</v>
      </c>
      <c r="G1489" s="221" t="s">
        <v>1277</v>
      </c>
    </row>
    <row r="1490" spans="1:7" x14ac:dyDescent="0.2">
      <c r="A1490" s="185">
        <v>6284</v>
      </c>
      <c r="B1490" s="184" t="s">
        <v>951</v>
      </c>
      <c r="C1490" s="185" t="s">
        <v>879</v>
      </c>
      <c r="D1490" s="221" t="s">
        <v>1278</v>
      </c>
      <c r="E1490" s="221" t="s">
        <v>1275</v>
      </c>
      <c r="F1490" s="221" t="s">
        <v>1277</v>
      </c>
      <c r="G1490" s="221" t="s">
        <v>1276</v>
      </c>
    </row>
    <row r="1491" spans="1:7" x14ac:dyDescent="0.2">
      <c r="A1491" s="185">
        <v>6290</v>
      </c>
      <c r="B1491" s="184" t="s">
        <v>952</v>
      </c>
      <c r="C1491" s="185" t="s">
        <v>879</v>
      </c>
      <c r="D1491" s="221" t="s">
        <v>1278</v>
      </c>
      <c r="E1491" s="221" t="s">
        <v>1275</v>
      </c>
      <c r="F1491" s="221" t="s">
        <v>1277</v>
      </c>
      <c r="G1491" s="221" t="s">
        <v>1277</v>
      </c>
    </row>
    <row r="1492" spans="1:7" x14ac:dyDescent="0.2">
      <c r="A1492" s="185">
        <v>6292</v>
      </c>
      <c r="B1492" s="184" t="s">
        <v>953</v>
      </c>
      <c r="C1492" s="185" t="s">
        <v>879</v>
      </c>
      <c r="D1492" s="221" t="s">
        <v>1278</v>
      </c>
      <c r="E1492" s="221" t="s">
        <v>1275</v>
      </c>
      <c r="F1492" s="221" t="s">
        <v>1277</v>
      </c>
      <c r="G1492" s="221" t="s">
        <v>1276</v>
      </c>
    </row>
    <row r="1493" spans="1:7" x14ac:dyDescent="0.2">
      <c r="A1493" s="185">
        <v>6293</v>
      </c>
      <c r="B1493" s="184" t="s">
        <v>954</v>
      </c>
      <c r="C1493" s="185" t="s">
        <v>879</v>
      </c>
      <c r="D1493" s="221" t="s">
        <v>1278</v>
      </c>
      <c r="E1493" s="221" t="s">
        <v>1275</v>
      </c>
      <c r="F1493" s="221" t="s">
        <v>1277</v>
      </c>
      <c r="G1493" s="221" t="s">
        <v>1277</v>
      </c>
    </row>
    <row r="1494" spans="1:7" x14ac:dyDescent="0.2">
      <c r="A1494" s="185">
        <v>6294</v>
      </c>
      <c r="B1494" s="184" t="s">
        <v>955</v>
      </c>
      <c r="C1494" s="185" t="s">
        <v>879</v>
      </c>
      <c r="D1494" s="221" t="s">
        <v>1278</v>
      </c>
      <c r="E1494" s="221" t="s">
        <v>1275</v>
      </c>
      <c r="F1494" s="221" t="s">
        <v>1277</v>
      </c>
      <c r="G1494" s="221" t="s">
        <v>1276</v>
      </c>
    </row>
    <row r="1495" spans="1:7" x14ac:dyDescent="0.2">
      <c r="A1495" s="185">
        <v>6295</v>
      </c>
      <c r="B1495" s="184" t="s">
        <v>956</v>
      </c>
      <c r="C1495" s="185" t="s">
        <v>879</v>
      </c>
      <c r="D1495" s="221" t="s">
        <v>1278</v>
      </c>
      <c r="E1495" s="221" t="s">
        <v>1275</v>
      </c>
      <c r="F1495" s="221" t="s">
        <v>1277</v>
      </c>
      <c r="G1495" s="221" t="s">
        <v>1276</v>
      </c>
    </row>
    <row r="1496" spans="1:7" x14ac:dyDescent="0.2">
      <c r="A1496" s="185">
        <v>6300</v>
      </c>
      <c r="B1496" s="184" t="s">
        <v>957</v>
      </c>
      <c r="C1496" s="185" t="s">
        <v>879</v>
      </c>
      <c r="D1496" s="221" t="s">
        <v>1278</v>
      </c>
      <c r="E1496" s="221" t="s">
        <v>1275</v>
      </c>
      <c r="F1496" s="221" t="s">
        <v>1277</v>
      </c>
      <c r="G1496" s="221" t="s">
        <v>1277</v>
      </c>
    </row>
    <row r="1497" spans="1:7" x14ac:dyDescent="0.2">
      <c r="A1497" s="185">
        <v>6302</v>
      </c>
      <c r="B1497" s="184" t="s">
        <v>957</v>
      </c>
      <c r="C1497" s="185" t="s">
        <v>879</v>
      </c>
      <c r="D1497" s="221" t="s">
        <v>1280</v>
      </c>
      <c r="E1497" s="221" t="s">
        <v>1275</v>
      </c>
      <c r="F1497" s="221" t="s">
        <v>1276</v>
      </c>
      <c r="G1497" s="221" t="s">
        <v>1277</v>
      </c>
    </row>
    <row r="1498" spans="1:7" x14ac:dyDescent="0.2">
      <c r="A1498" s="185">
        <v>6305</v>
      </c>
      <c r="B1498" s="184" t="s">
        <v>958</v>
      </c>
      <c r="C1498" s="185" t="s">
        <v>879</v>
      </c>
      <c r="D1498" s="221" t="s">
        <v>1278</v>
      </c>
      <c r="E1498" s="221" t="s">
        <v>1275</v>
      </c>
      <c r="F1498" s="221" t="s">
        <v>1277</v>
      </c>
      <c r="G1498" s="221" t="s">
        <v>1276</v>
      </c>
    </row>
    <row r="1499" spans="1:7" x14ac:dyDescent="0.2">
      <c r="A1499" s="185">
        <v>6306</v>
      </c>
      <c r="B1499" s="184" t="s">
        <v>959</v>
      </c>
      <c r="C1499" s="185" t="s">
        <v>879</v>
      </c>
      <c r="D1499" s="221" t="s">
        <v>1278</v>
      </c>
      <c r="E1499" s="221" t="s">
        <v>1275</v>
      </c>
      <c r="F1499" s="221" t="s">
        <v>1277</v>
      </c>
      <c r="G1499" s="221" t="s">
        <v>1277</v>
      </c>
    </row>
    <row r="1500" spans="1:7" x14ac:dyDescent="0.2">
      <c r="A1500" s="185">
        <v>6311</v>
      </c>
      <c r="B1500" s="184" t="s">
        <v>960</v>
      </c>
      <c r="C1500" s="185" t="s">
        <v>879</v>
      </c>
      <c r="D1500" s="221" t="s">
        <v>1278</v>
      </c>
      <c r="E1500" s="221" t="s">
        <v>1275</v>
      </c>
      <c r="F1500" s="221" t="s">
        <v>1277</v>
      </c>
      <c r="G1500" s="221" t="s">
        <v>1277</v>
      </c>
    </row>
    <row r="1501" spans="1:7" x14ac:dyDescent="0.2">
      <c r="A1501" s="185">
        <v>6313</v>
      </c>
      <c r="B1501" s="184" t="s">
        <v>961</v>
      </c>
      <c r="C1501" s="185" t="s">
        <v>879</v>
      </c>
      <c r="D1501" s="221" t="s">
        <v>1278</v>
      </c>
      <c r="E1501" s="221" t="s">
        <v>1275</v>
      </c>
      <c r="F1501" s="221" t="s">
        <v>1277</v>
      </c>
      <c r="G1501" s="221" t="s">
        <v>1276</v>
      </c>
    </row>
    <row r="1502" spans="1:7" x14ac:dyDescent="0.2">
      <c r="A1502" s="185">
        <v>6314</v>
      </c>
      <c r="B1502" s="184" t="s">
        <v>962</v>
      </c>
      <c r="C1502" s="185" t="s">
        <v>879</v>
      </c>
      <c r="D1502" s="221" t="s">
        <v>1278</v>
      </c>
      <c r="E1502" s="221" t="s">
        <v>1275</v>
      </c>
      <c r="F1502" s="221" t="s">
        <v>1277</v>
      </c>
      <c r="G1502" s="221" t="s">
        <v>1276</v>
      </c>
    </row>
    <row r="1503" spans="1:7" x14ac:dyDescent="0.2">
      <c r="A1503" s="185">
        <v>6320</v>
      </c>
      <c r="B1503" s="184" t="s">
        <v>963</v>
      </c>
      <c r="C1503" s="185" t="s">
        <v>879</v>
      </c>
      <c r="D1503" s="221" t="s">
        <v>1278</v>
      </c>
      <c r="E1503" s="221" t="s">
        <v>1275</v>
      </c>
      <c r="F1503" s="221" t="s">
        <v>1277</v>
      </c>
      <c r="G1503" s="221" t="s">
        <v>1276</v>
      </c>
    </row>
    <row r="1504" spans="1:7" x14ac:dyDescent="0.2">
      <c r="A1504" s="185">
        <v>6322</v>
      </c>
      <c r="B1504" s="184" t="s">
        <v>964</v>
      </c>
      <c r="C1504" s="185" t="s">
        <v>879</v>
      </c>
      <c r="D1504" s="221" t="s">
        <v>1278</v>
      </c>
      <c r="E1504" s="221" t="s">
        <v>1275</v>
      </c>
      <c r="F1504" s="221" t="s">
        <v>1277</v>
      </c>
      <c r="G1504" s="221" t="s">
        <v>1277</v>
      </c>
    </row>
    <row r="1505" spans="1:7" x14ac:dyDescent="0.2">
      <c r="A1505" s="185">
        <v>6323</v>
      </c>
      <c r="B1505" s="184" t="s">
        <v>965</v>
      </c>
      <c r="C1505" s="185" t="s">
        <v>879</v>
      </c>
      <c r="D1505" s="221" t="s">
        <v>1278</v>
      </c>
      <c r="E1505" s="221" t="s">
        <v>1275</v>
      </c>
      <c r="F1505" s="221" t="s">
        <v>1277</v>
      </c>
      <c r="G1505" s="221" t="s">
        <v>1277</v>
      </c>
    </row>
    <row r="1506" spans="1:7" x14ac:dyDescent="0.2">
      <c r="A1506" s="185">
        <v>6324</v>
      </c>
      <c r="B1506" s="184" t="s">
        <v>966</v>
      </c>
      <c r="C1506" s="185" t="s">
        <v>879</v>
      </c>
      <c r="D1506" s="221" t="s">
        <v>1278</v>
      </c>
      <c r="E1506" s="221" t="s">
        <v>1275</v>
      </c>
      <c r="F1506" s="221" t="s">
        <v>1277</v>
      </c>
      <c r="G1506" s="221" t="s">
        <v>1276</v>
      </c>
    </row>
    <row r="1507" spans="1:7" x14ac:dyDescent="0.2">
      <c r="A1507" s="185">
        <v>6330</v>
      </c>
      <c r="B1507" s="184" t="s">
        <v>967</v>
      </c>
      <c r="C1507" s="185" t="s">
        <v>879</v>
      </c>
      <c r="D1507" s="221" t="s">
        <v>1278</v>
      </c>
      <c r="E1507" s="221" t="s">
        <v>1275</v>
      </c>
      <c r="F1507" s="221" t="s">
        <v>1277</v>
      </c>
      <c r="G1507" s="221" t="s">
        <v>1277</v>
      </c>
    </row>
    <row r="1508" spans="1:7" x14ac:dyDescent="0.2">
      <c r="A1508" s="185">
        <v>6332</v>
      </c>
      <c r="B1508" s="184" t="s">
        <v>967</v>
      </c>
      <c r="C1508" s="185" t="s">
        <v>879</v>
      </c>
      <c r="D1508" s="221" t="s">
        <v>1280</v>
      </c>
      <c r="E1508" s="221" t="s">
        <v>1275</v>
      </c>
      <c r="F1508" s="221" t="s">
        <v>1276</v>
      </c>
      <c r="G1508" s="221" t="s">
        <v>1277</v>
      </c>
    </row>
    <row r="1509" spans="1:7" x14ac:dyDescent="0.2">
      <c r="A1509" s="185">
        <v>6333</v>
      </c>
      <c r="B1509" s="184" t="s">
        <v>967</v>
      </c>
      <c r="C1509" s="185" t="s">
        <v>879</v>
      </c>
      <c r="D1509" s="221" t="s">
        <v>1280</v>
      </c>
      <c r="E1509" s="221" t="s">
        <v>1275</v>
      </c>
      <c r="F1509" s="221" t="s">
        <v>1276</v>
      </c>
      <c r="G1509" s="221" t="s">
        <v>1277</v>
      </c>
    </row>
    <row r="1510" spans="1:7" x14ac:dyDescent="0.2">
      <c r="A1510" s="185">
        <v>6334</v>
      </c>
      <c r="B1510" s="184" t="s">
        <v>968</v>
      </c>
      <c r="C1510" s="185" t="s">
        <v>879</v>
      </c>
      <c r="D1510" s="221" t="s">
        <v>1278</v>
      </c>
      <c r="E1510" s="221" t="s">
        <v>1275</v>
      </c>
      <c r="F1510" s="221" t="s">
        <v>1277</v>
      </c>
      <c r="G1510" s="221" t="s">
        <v>1276</v>
      </c>
    </row>
    <row r="1511" spans="1:7" x14ac:dyDescent="0.2">
      <c r="A1511" s="185">
        <v>6335</v>
      </c>
      <c r="B1511" s="184" t="s">
        <v>969</v>
      </c>
      <c r="C1511" s="185" t="s">
        <v>879</v>
      </c>
      <c r="D1511" s="221" t="s">
        <v>1278</v>
      </c>
      <c r="E1511" s="221" t="s">
        <v>1275</v>
      </c>
      <c r="F1511" s="221" t="s">
        <v>1277</v>
      </c>
      <c r="G1511" s="221" t="s">
        <v>1277</v>
      </c>
    </row>
    <row r="1512" spans="1:7" x14ac:dyDescent="0.2">
      <c r="A1512" s="185">
        <v>6336</v>
      </c>
      <c r="B1512" s="184" t="s">
        <v>970</v>
      </c>
      <c r="C1512" s="185" t="s">
        <v>879</v>
      </c>
      <c r="D1512" s="221" t="s">
        <v>1278</v>
      </c>
      <c r="E1512" s="221" t="s">
        <v>1275</v>
      </c>
      <c r="F1512" s="221" t="s">
        <v>1277</v>
      </c>
      <c r="G1512" s="221" t="s">
        <v>1276</v>
      </c>
    </row>
    <row r="1513" spans="1:7" x14ac:dyDescent="0.2">
      <c r="A1513" s="185">
        <v>6341</v>
      </c>
      <c r="B1513" s="184" t="s">
        <v>971</v>
      </c>
      <c r="C1513" s="185" t="s">
        <v>879</v>
      </c>
      <c r="D1513" s="221" t="s">
        <v>1278</v>
      </c>
      <c r="E1513" s="221" t="s">
        <v>1275</v>
      </c>
      <c r="F1513" s="221" t="s">
        <v>1277</v>
      </c>
      <c r="G1513" s="221" t="s">
        <v>1277</v>
      </c>
    </row>
    <row r="1514" spans="1:7" x14ac:dyDescent="0.2">
      <c r="A1514" s="185">
        <v>6342</v>
      </c>
      <c r="B1514" s="184" t="s">
        <v>972</v>
      </c>
      <c r="C1514" s="185" t="s">
        <v>879</v>
      </c>
      <c r="D1514" s="221" t="s">
        <v>1278</v>
      </c>
      <c r="E1514" s="221" t="s">
        <v>1275</v>
      </c>
      <c r="F1514" s="221" t="s">
        <v>1277</v>
      </c>
      <c r="G1514" s="221" t="s">
        <v>1277</v>
      </c>
    </row>
    <row r="1515" spans="1:7" x14ac:dyDescent="0.2">
      <c r="A1515" s="185">
        <v>6343</v>
      </c>
      <c r="B1515" s="184" t="s">
        <v>973</v>
      </c>
      <c r="C1515" s="185" t="s">
        <v>879</v>
      </c>
      <c r="D1515" s="221" t="s">
        <v>1278</v>
      </c>
      <c r="E1515" s="221" t="s">
        <v>1275</v>
      </c>
      <c r="F1515" s="221" t="s">
        <v>1277</v>
      </c>
      <c r="G1515" s="221" t="s">
        <v>1276</v>
      </c>
    </row>
    <row r="1516" spans="1:7" x14ac:dyDescent="0.2">
      <c r="A1516" s="185">
        <v>6344</v>
      </c>
      <c r="B1516" s="184" t="s">
        <v>974</v>
      </c>
      <c r="C1516" s="185" t="s">
        <v>879</v>
      </c>
      <c r="D1516" s="221" t="s">
        <v>1278</v>
      </c>
      <c r="E1516" s="221" t="s">
        <v>1275</v>
      </c>
      <c r="F1516" s="221" t="s">
        <v>1277</v>
      </c>
      <c r="G1516" s="221" t="s">
        <v>1277</v>
      </c>
    </row>
    <row r="1517" spans="1:7" x14ac:dyDescent="0.2">
      <c r="A1517" s="185">
        <v>6345</v>
      </c>
      <c r="B1517" s="184" t="s">
        <v>975</v>
      </c>
      <c r="C1517" s="185" t="s">
        <v>879</v>
      </c>
      <c r="D1517" s="221" t="s">
        <v>1278</v>
      </c>
      <c r="E1517" s="221" t="s">
        <v>1275</v>
      </c>
      <c r="F1517" s="221" t="s">
        <v>1277</v>
      </c>
      <c r="G1517" s="221" t="s">
        <v>1277</v>
      </c>
    </row>
    <row r="1518" spans="1:7" x14ac:dyDescent="0.2">
      <c r="A1518" s="185">
        <v>6351</v>
      </c>
      <c r="B1518" s="184" t="s">
        <v>976</v>
      </c>
      <c r="C1518" s="185" t="s">
        <v>879</v>
      </c>
      <c r="D1518" s="221" t="s">
        <v>1278</v>
      </c>
      <c r="E1518" s="221" t="s">
        <v>1275</v>
      </c>
      <c r="F1518" s="221" t="s">
        <v>1277</v>
      </c>
      <c r="G1518" s="221" t="s">
        <v>1277</v>
      </c>
    </row>
    <row r="1519" spans="1:7" x14ac:dyDescent="0.2">
      <c r="A1519" s="185">
        <v>6352</v>
      </c>
      <c r="B1519" s="184" t="s">
        <v>977</v>
      </c>
      <c r="C1519" s="185" t="s">
        <v>879</v>
      </c>
      <c r="D1519" s="221" t="s">
        <v>1278</v>
      </c>
      <c r="E1519" s="221" t="s">
        <v>1275</v>
      </c>
      <c r="F1519" s="221" t="s">
        <v>1277</v>
      </c>
      <c r="G1519" s="221" t="s">
        <v>1277</v>
      </c>
    </row>
    <row r="1520" spans="1:7" x14ac:dyDescent="0.2">
      <c r="A1520" s="185">
        <v>6353</v>
      </c>
      <c r="B1520" s="184" t="s">
        <v>978</v>
      </c>
      <c r="C1520" s="185" t="s">
        <v>879</v>
      </c>
      <c r="D1520" s="221" t="s">
        <v>1278</v>
      </c>
      <c r="E1520" s="221" t="s">
        <v>1275</v>
      </c>
      <c r="F1520" s="221" t="s">
        <v>1277</v>
      </c>
      <c r="G1520" s="221" t="s">
        <v>1277</v>
      </c>
    </row>
    <row r="1521" spans="1:7" x14ac:dyDescent="0.2">
      <c r="A1521" s="185">
        <v>6361</v>
      </c>
      <c r="B1521" s="184" t="s">
        <v>979</v>
      </c>
      <c r="C1521" s="185" t="s">
        <v>879</v>
      </c>
      <c r="D1521" s="221" t="s">
        <v>1278</v>
      </c>
      <c r="E1521" s="221" t="s">
        <v>1275</v>
      </c>
      <c r="F1521" s="221" t="s">
        <v>1277</v>
      </c>
      <c r="G1521" s="221" t="s">
        <v>1277</v>
      </c>
    </row>
    <row r="1522" spans="1:7" x14ac:dyDescent="0.2">
      <c r="A1522" s="185">
        <v>6363</v>
      </c>
      <c r="B1522" s="184" t="s">
        <v>980</v>
      </c>
      <c r="C1522" s="185" t="s">
        <v>879</v>
      </c>
      <c r="D1522" s="221" t="s">
        <v>1278</v>
      </c>
      <c r="E1522" s="221" t="s">
        <v>1275</v>
      </c>
      <c r="F1522" s="221" t="s">
        <v>1277</v>
      </c>
      <c r="G1522" s="221" t="s">
        <v>1277</v>
      </c>
    </row>
    <row r="1523" spans="1:7" x14ac:dyDescent="0.2">
      <c r="A1523" s="185">
        <v>6364</v>
      </c>
      <c r="B1523" s="184" t="s">
        <v>981</v>
      </c>
      <c r="C1523" s="185" t="s">
        <v>879</v>
      </c>
      <c r="D1523" s="221" t="s">
        <v>1278</v>
      </c>
      <c r="E1523" s="221" t="s">
        <v>1275</v>
      </c>
      <c r="F1523" s="221" t="s">
        <v>1277</v>
      </c>
      <c r="G1523" s="221" t="s">
        <v>1277</v>
      </c>
    </row>
    <row r="1524" spans="1:7" x14ac:dyDescent="0.2">
      <c r="A1524" s="185">
        <v>6365</v>
      </c>
      <c r="B1524" s="184" t="s">
        <v>982</v>
      </c>
      <c r="C1524" s="185" t="s">
        <v>879</v>
      </c>
      <c r="D1524" s="221" t="s">
        <v>1278</v>
      </c>
      <c r="E1524" s="221" t="s">
        <v>1275</v>
      </c>
      <c r="F1524" s="221" t="s">
        <v>1277</v>
      </c>
      <c r="G1524" s="221" t="s">
        <v>1277</v>
      </c>
    </row>
    <row r="1525" spans="1:7" x14ac:dyDescent="0.2">
      <c r="A1525" s="185">
        <v>6370</v>
      </c>
      <c r="B1525" s="184" t="s">
        <v>983</v>
      </c>
      <c r="C1525" s="185" t="s">
        <v>879</v>
      </c>
      <c r="D1525" s="221" t="s">
        <v>1278</v>
      </c>
      <c r="E1525" s="221" t="s">
        <v>1275</v>
      </c>
      <c r="F1525" s="221" t="s">
        <v>1277</v>
      </c>
      <c r="G1525" s="221" t="s">
        <v>1277</v>
      </c>
    </row>
    <row r="1526" spans="1:7" x14ac:dyDescent="0.2">
      <c r="A1526" s="185">
        <v>6372</v>
      </c>
      <c r="B1526" s="184" t="s">
        <v>984</v>
      </c>
      <c r="C1526" s="185" t="s">
        <v>879</v>
      </c>
      <c r="D1526" s="221" t="s">
        <v>1278</v>
      </c>
      <c r="E1526" s="221" t="s">
        <v>1275</v>
      </c>
      <c r="F1526" s="221" t="s">
        <v>1277</v>
      </c>
      <c r="G1526" s="221" t="s">
        <v>1277</v>
      </c>
    </row>
    <row r="1527" spans="1:7" x14ac:dyDescent="0.2">
      <c r="A1527" s="185">
        <v>6373</v>
      </c>
      <c r="B1527" s="184" t="s">
        <v>985</v>
      </c>
      <c r="C1527" s="185" t="s">
        <v>879</v>
      </c>
      <c r="D1527" s="221" t="s">
        <v>1278</v>
      </c>
      <c r="E1527" s="221" t="s">
        <v>1275</v>
      </c>
      <c r="F1527" s="221" t="s">
        <v>1277</v>
      </c>
      <c r="G1527" s="221" t="s">
        <v>1276</v>
      </c>
    </row>
    <row r="1528" spans="1:7" x14ac:dyDescent="0.2">
      <c r="A1528" s="185">
        <v>6380</v>
      </c>
      <c r="B1528" s="184" t="s">
        <v>986</v>
      </c>
      <c r="C1528" s="185" t="s">
        <v>879</v>
      </c>
      <c r="D1528" s="221" t="s">
        <v>1278</v>
      </c>
      <c r="E1528" s="221" t="s">
        <v>1275</v>
      </c>
      <c r="F1528" s="221" t="s">
        <v>1277</v>
      </c>
      <c r="G1528" s="221" t="s">
        <v>1277</v>
      </c>
    </row>
    <row r="1529" spans="1:7" x14ac:dyDescent="0.2">
      <c r="A1529" s="185">
        <v>6382</v>
      </c>
      <c r="B1529" s="184" t="s">
        <v>987</v>
      </c>
      <c r="C1529" s="185" t="s">
        <v>879</v>
      </c>
      <c r="D1529" s="221" t="s">
        <v>1278</v>
      </c>
      <c r="E1529" s="221" t="s">
        <v>1275</v>
      </c>
      <c r="F1529" s="221" t="s">
        <v>1277</v>
      </c>
      <c r="G1529" s="221" t="s">
        <v>1276</v>
      </c>
    </row>
    <row r="1530" spans="1:7" x14ac:dyDescent="0.2">
      <c r="A1530" s="185">
        <v>6383</v>
      </c>
      <c r="B1530" s="184" t="s">
        <v>988</v>
      </c>
      <c r="C1530" s="185" t="s">
        <v>879</v>
      </c>
      <c r="D1530" s="221" t="s">
        <v>1278</v>
      </c>
      <c r="E1530" s="221" t="s">
        <v>1275</v>
      </c>
      <c r="F1530" s="221" t="s">
        <v>1277</v>
      </c>
      <c r="G1530" s="221" t="s">
        <v>1277</v>
      </c>
    </row>
    <row r="1531" spans="1:7" x14ac:dyDescent="0.2">
      <c r="A1531" s="185">
        <v>6384</v>
      </c>
      <c r="B1531" s="184" t="s">
        <v>989</v>
      </c>
      <c r="C1531" s="185" t="s">
        <v>879</v>
      </c>
      <c r="D1531" s="221" t="s">
        <v>1278</v>
      </c>
      <c r="E1531" s="221" t="s">
        <v>1275</v>
      </c>
      <c r="F1531" s="221" t="s">
        <v>1277</v>
      </c>
      <c r="G1531" s="221" t="s">
        <v>1277</v>
      </c>
    </row>
    <row r="1532" spans="1:7" x14ac:dyDescent="0.2">
      <c r="A1532" s="185">
        <v>6385</v>
      </c>
      <c r="B1532" s="184" t="s">
        <v>990</v>
      </c>
      <c r="C1532" s="185" t="s">
        <v>879</v>
      </c>
      <c r="D1532" s="221" t="s">
        <v>1278</v>
      </c>
      <c r="E1532" s="221" t="s">
        <v>1275</v>
      </c>
      <c r="F1532" s="221" t="s">
        <v>1277</v>
      </c>
      <c r="G1532" s="221" t="s">
        <v>1276</v>
      </c>
    </row>
    <row r="1533" spans="1:7" x14ac:dyDescent="0.2">
      <c r="A1533" s="185">
        <v>6391</v>
      </c>
      <c r="B1533" s="184" t="s">
        <v>991</v>
      </c>
      <c r="C1533" s="185" t="s">
        <v>879</v>
      </c>
      <c r="D1533" s="221" t="s">
        <v>1278</v>
      </c>
      <c r="E1533" s="221" t="s">
        <v>1275</v>
      </c>
      <c r="F1533" s="221" t="s">
        <v>1277</v>
      </c>
      <c r="G1533" s="221" t="s">
        <v>1277</v>
      </c>
    </row>
    <row r="1534" spans="1:7" x14ac:dyDescent="0.2">
      <c r="A1534" s="185">
        <v>6392</v>
      </c>
      <c r="B1534" s="184" t="s">
        <v>992</v>
      </c>
      <c r="C1534" s="185" t="s">
        <v>879</v>
      </c>
      <c r="D1534" s="221" t="s">
        <v>1278</v>
      </c>
      <c r="E1534" s="221" t="s">
        <v>1275</v>
      </c>
      <c r="F1534" s="221" t="s">
        <v>1277</v>
      </c>
      <c r="G1534" s="221" t="s">
        <v>1276</v>
      </c>
    </row>
    <row r="1535" spans="1:7" x14ac:dyDescent="0.2">
      <c r="A1535" s="185">
        <v>6393</v>
      </c>
      <c r="B1535" s="184" t="s">
        <v>993</v>
      </c>
      <c r="C1535" s="185" t="s">
        <v>879</v>
      </c>
      <c r="D1535" s="221" t="s">
        <v>1278</v>
      </c>
      <c r="E1535" s="221" t="s">
        <v>1275</v>
      </c>
      <c r="F1535" s="221" t="s">
        <v>1277</v>
      </c>
      <c r="G1535" s="221" t="s">
        <v>1277</v>
      </c>
    </row>
    <row r="1536" spans="1:7" x14ac:dyDescent="0.2">
      <c r="A1536" s="185">
        <v>6395</v>
      </c>
      <c r="B1536" s="184" t="s">
        <v>994</v>
      </c>
      <c r="C1536" s="185" t="s">
        <v>879</v>
      </c>
      <c r="D1536" s="221" t="s">
        <v>1278</v>
      </c>
      <c r="E1536" s="221" t="s">
        <v>1275</v>
      </c>
      <c r="F1536" s="221" t="s">
        <v>1277</v>
      </c>
      <c r="G1536" s="221" t="s">
        <v>1276</v>
      </c>
    </row>
    <row r="1537" spans="1:7" x14ac:dyDescent="0.2">
      <c r="A1537" s="185">
        <v>6401</v>
      </c>
      <c r="B1537" s="184" t="s">
        <v>995</v>
      </c>
      <c r="C1537" s="185" t="s">
        <v>879</v>
      </c>
      <c r="D1537" s="221" t="s">
        <v>1278</v>
      </c>
      <c r="E1537" s="221" t="s">
        <v>1275</v>
      </c>
      <c r="F1537" s="221" t="s">
        <v>1277</v>
      </c>
      <c r="G1537" s="221" t="s">
        <v>1277</v>
      </c>
    </row>
    <row r="1538" spans="1:7" x14ac:dyDescent="0.2">
      <c r="A1538" s="185">
        <v>6402</v>
      </c>
      <c r="B1538" s="184" t="s">
        <v>996</v>
      </c>
      <c r="C1538" s="185" t="s">
        <v>879</v>
      </c>
      <c r="D1538" s="221" t="s">
        <v>1278</v>
      </c>
      <c r="E1538" s="221" t="s">
        <v>1275</v>
      </c>
      <c r="F1538" s="221" t="s">
        <v>1277</v>
      </c>
      <c r="G1538" s="221" t="s">
        <v>1276</v>
      </c>
    </row>
    <row r="1539" spans="1:7" x14ac:dyDescent="0.2">
      <c r="A1539" s="185">
        <v>6403</v>
      </c>
      <c r="B1539" s="184" t="s">
        <v>997</v>
      </c>
      <c r="C1539" s="185" t="s">
        <v>879</v>
      </c>
      <c r="D1539" s="221" t="s">
        <v>1278</v>
      </c>
      <c r="E1539" s="221" t="s">
        <v>1275</v>
      </c>
      <c r="F1539" s="221" t="s">
        <v>1277</v>
      </c>
      <c r="G1539" s="221" t="s">
        <v>1276</v>
      </c>
    </row>
    <row r="1540" spans="1:7" x14ac:dyDescent="0.2">
      <c r="A1540" s="185">
        <v>6404</v>
      </c>
      <c r="B1540" s="184" t="s">
        <v>998</v>
      </c>
      <c r="C1540" s="185" t="s">
        <v>879</v>
      </c>
      <c r="D1540" s="221" t="s">
        <v>1278</v>
      </c>
      <c r="E1540" s="221" t="s">
        <v>1275</v>
      </c>
      <c r="F1540" s="221" t="s">
        <v>1277</v>
      </c>
      <c r="G1540" s="221" t="s">
        <v>1276</v>
      </c>
    </row>
    <row r="1541" spans="1:7" x14ac:dyDescent="0.2">
      <c r="A1541" s="185">
        <v>6405</v>
      </c>
      <c r="B1541" s="184" t="s">
        <v>999</v>
      </c>
      <c r="C1541" s="185" t="s">
        <v>879</v>
      </c>
      <c r="D1541" s="221" t="s">
        <v>1278</v>
      </c>
      <c r="E1541" s="221" t="s">
        <v>1275</v>
      </c>
      <c r="F1541" s="221" t="s">
        <v>1277</v>
      </c>
      <c r="G1541" s="221" t="s">
        <v>1276</v>
      </c>
    </row>
    <row r="1542" spans="1:7" x14ac:dyDescent="0.2">
      <c r="A1542" s="185">
        <v>6406</v>
      </c>
      <c r="B1542" s="184" t="s">
        <v>1000</v>
      </c>
      <c r="C1542" s="185" t="s">
        <v>879</v>
      </c>
      <c r="D1542" s="221" t="s">
        <v>1278</v>
      </c>
      <c r="E1542" s="221" t="s">
        <v>1275</v>
      </c>
      <c r="F1542" s="221" t="s">
        <v>1277</v>
      </c>
      <c r="G1542" s="221" t="s">
        <v>1276</v>
      </c>
    </row>
    <row r="1543" spans="1:7" x14ac:dyDescent="0.2">
      <c r="A1543" s="185">
        <v>6408</v>
      </c>
      <c r="B1543" s="184" t="s">
        <v>1001</v>
      </c>
      <c r="C1543" s="185" t="s">
        <v>879</v>
      </c>
      <c r="D1543" s="221" t="s">
        <v>1278</v>
      </c>
      <c r="E1543" s="221" t="s">
        <v>1275</v>
      </c>
      <c r="F1543" s="221" t="s">
        <v>1277</v>
      </c>
      <c r="G1543" s="221" t="s">
        <v>1276</v>
      </c>
    </row>
    <row r="1544" spans="1:7" x14ac:dyDescent="0.2">
      <c r="A1544" s="185">
        <v>6410</v>
      </c>
      <c r="B1544" s="184" t="s">
        <v>1002</v>
      </c>
      <c r="C1544" s="185" t="s">
        <v>879</v>
      </c>
      <c r="D1544" s="221" t="s">
        <v>1278</v>
      </c>
      <c r="E1544" s="221" t="s">
        <v>1275</v>
      </c>
      <c r="F1544" s="221" t="s">
        <v>1277</v>
      </c>
      <c r="G1544" s="221" t="s">
        <v>1277</v>
      </c>
    </row>
    <row r="1545" spans="1:7" x14ac:dyDescent="0.2">
      <c r="A1545" s="185">
        <v>6412</v>
      </c>
      <c r="B1545" s="184" t="s">
        <v>1003</v>
      </c>
      <c r="C1545" s="185" t="s">
        <v>879</v>
      </c>
      <c r="D1545" s="221" t="s">
        <v>1280</v>
      </c>
      <c r="E1545" s="221" t="s">
        <v>1275</v>
      </c>
      <c r="F1545" s="221" t="s">
        <v>1276</v>
      </c>
      <c r="G1545" s="221" t="s">
        <v>1277</v>
      </c>
    </row>
    <row r="1546" spans="1:7" x14ac:dyDescent="0.2">
      <c r="A1546" s="185">
        <v>6414</v>
      </c>
      <c r="B1546" s="184" t="s">
        <v>1004</v>
      </c>
      <c r="C1546" s="185" t="s">
        <v>879</v>
      </c>
      <c r="D1546" s="221" t="s">
        <v>1278</v>
      </c>
      <c r="E1546" s="221" t="s">
        <v>1275</v>
      </c>
      <c r="F1546" s="221" t="s">
        <v>1277</v>
      </c>
      <c r="G1546" s="221" t="s">
        <v>1277</v>
      </c>
    </row>
    <row r="1547" spans="1:7" x14ac:dyDescent="0.2">
      <c r="A1547" s="185">
        <v>6416</v>
      </c>
      <c r="B1547" s="184" t="s">
        <v>1005</v>
      </c>
      <c r="C1547" s="185" t="s">
        <v>879</v>
      </c>
      <c r="D1547" s="221" t="s">
        <v>1278</v>
      </c>
      <c r="E1547" s="221" t="s">
        <v>1275</v>
      </c>
      <c r="F1547" s="221" t="s">
        <v>1277</v>
      </c>
      <c r="G1547" s="221" t="s">
        <v>1276</v>
      </c>
    </row>
    <row r="1548" spans="1:7" x14ac:dyDescent="0.2">
      <c r="A1548" s="185">
        <v>6421</v>
      </c>
      <c r="B1548" s="184" t="s">
        <v>1006</v>
      </c>
      <c r="C1548" s="185" t="s">
        <v>879</v>
      </c>
      <c r="D1548" s="221" t="s">
        <v>1278</v>
      </c>
      <c r="E1548" s="221" t="s">
        <v>1275</v>
      </c>
      <c r="F1548" s="221" t="s">
        <v>1277</v>
      </c>
      <c r="G1548" s="221" t="s">
        <v>1276</v>
      </c>
    </row>
    <row r="1549" spans="1:7" x14ac:dyDescent="0.2">
      <c r="A1549" s="185">
        <v>6422</v>
      </c>
      <c r="B1549" s="184" t="s">
        <v>1007</v>
      </c>
      <c r="C1549" s="185" t="s">
        <v>879</v>
      </c>
      <c r="D1549" s="221" t="s">
        <v>1278</v>
      </c>
      <c r="E1549" s="221" t="s">
        <v>1275</v>
      </c>
      <c r="F1549" s="221" t="s">
        <v>1277</v>
      </c>
      <c r="G1549" s="221" t="s">
        <v>1277</v>
      </c>
    </row>
    <row r="1550" spans="1:7" x14ac:dyDescent="0.2">
      <c r="A1550" s="185">
        <v>6423</v>
      </c>
      <c r="B1550" s="184" t="s">
        <v>1008</v>
      </c>
      <c r="C1550" s="185" t="s">
        <v>879</v>
      </c>
      <c r="D1550" s="221" t="s">
        <v>1278</v>
      </c>
      <c r="E1550" s="221" t="s">
        <v>1275</v>
      </c>
      <c r="F1550" s="221" t="s">
        <v>1277</v>
      </c>
      <c r="G1550" s="221" t="s">
        <v>1276</v>
      </c>
    </row>
    <row r="1551" spans="1:7" x14ac:dyDescent="0.2">
      <c r="A1551" s="185">
        <v>6424</v>
      </c>
      <c r="B1551" s="184" t="s">
        <v>1009</v>
      </c>
      <c r="C1551" s="185" t="s">
        <v>879</v>
      </c>
      <c r="D1551" s="221" t="s">
        <v>1278</v>
      </c>
      <c r="E1551" s="221" t="s">
        <v>1275</v>
      </c>
      <c r="F1551" s="221" t="s">
        <v>1277</v>
      </c>
      <c r="G1551" s="221" t="s">
        <v>1277</v>
      </c>
    </row>
    <row r="1552" spans="1:7" x14ac:dyDescent="0.2">
      <c r="A1552" s="185">
        <v>6425</v>
      </c>
      <c r="B1552" s="184" t="s">
        <v>1010</v>
      </c>
      <c r="C1552" s="185" t="s">
        <v>879</v>
      </c>
      <c r="D1552" s="221" t="s">
        <v>1278</v>
      </c>
      <c r="E1552" s="221" t="s">
        <v>1275</v>
      </c>
      <c r="F1552" s="221" t="s">
        <v>1277</v>
      </c>
      <c r="G1552" s="221" t="s">
        <v>1277</v>
      </c>
    </row>
    <row r="1553" spans="1:7" x14ac:dyDescent="0.2">
      <c r="A1553" s="185">
        <v>6426</v>
      </c>
      <c r="B1553" s="184" t="s">
        <v>1011</v>
      </c>
      <c r="C1553" s="185" t="s">
        <v>879</v>
      </c>
      <c r="D1553" s="221" t="s">
        <v>1278</v>
      </c>
      <c r="E1553" s="221" t="s">
        <v>1275</v>
      </c>
      <c r="F1553" s="221" t="s">
        <v>1277</v>
      </c>
      <c r="G1553" s="221" t="s">
        <v>1276</v>
      </c>
    </row>
    <row r="1554" spans="1:7" x14ac:dyDescent="0.2">
      <c r="A1554" s="185">
        <v>6430</v>
      </c>
      <c r="B1554" s="184" t="s">
        <v>1012</v>
      </c>
      <c r="C1554" s="185" t="s">
        <v>879</v>
      </c>
      <c r="D1554" s="221" t="s">
        <v>1278</v>
      </c>
      <c r="E1554" s="221" t="s">
        <v>1275</v>
      </c>
      <c r="F1554" s="221" t="s">
        <v>1277</v>
      </c>
      <c r="G1554" s="221" t="s">
        <v>1277</v>
      </c>
    </row>
    <row r="1555" spans="1:7" x14ac:dyDescent="0.2">
      <c r="A1555" s="185">
        <v>6432</v>
      </c>
      <c r="B1555" s="184" t="s">
        <v>1013</v>
      </c>
      <c r="C1555" s="185" t="s">
        <v>879</v>
      </c>
      <c r="D1555" s="221" t="s">
        <v>1278</v>
      </c>
      <c r="E1555" s="221" t="s">
        <v>1275</v>
      </c>
      <c r="F1555" s="221" t="s">
        <v>1277</v>
      </c>
      <c r="G1555" s="221" t="s">
        <v>1276</v>
      </c>
    </row>
    <row r="1556" spans="1:7" x14ac:dyDescent="0.2">
      <c r="A1556" s="185">
        <v>6433</v>
      </c>
      <c r="B1556" s="184" t="s">
        <v>1014</v>
      </c>
      <c r="C1556" s="185" t="s">
        <v>879</v>
      </c>
      <c r="D1556" s="221" t="s">
        <v>1278</v>
      </c>
      <c r="E1556" s="221" t="s">
        <v>1275</v>
      </c>
      <c r="F1556" s="221" t="s">
        <v>1277</v>
      </c>
      <c r="G1556" s="221" t="s">
        <v>1277</v>
      </c>
    </row>
    <row r="1557" spans="1:7" x14ac:dyDescent="0.2">
      <c r="A1557" s="185">
        <v>6441</v>
      </c>
      <c r="B1557" s="184" t="s">
        <v>1015</v>
      </c>
      <c r="C1557" s="185" t="s">
        <v>879</v>
      </c>
      <c r="D1557" s="221" t="s">
        <v>1278</v>
      </c>
      <c r="E1557" s="221" t="s">
        <v>1275</v>
      </c>
      <c r="F1557" s="221" t="s">
        <v>1277</v>
      </c>
      <c r="G1557" s="221" t="s">
        <v>1277</v>
      </c>
    </row>
    <row r="1558" spans="1:7" x14ac:dyDescent="0.2">
      <c r="A1558" s="185">
        <v>6444</v>
      </c>
      <c r="B1558" s="184" t="s">
        <v>1016</v>
      </c>
      <c r="C1558" s="185" t="s">
        <v>879</v>
      </c>
      <c r="D1558" s="221" t="s">
        <v>1278</v>
      </c>
      <c r="E1558" s="221" t="s">
        <v>1275</v>
      </c>
      <c r="F1558" s="221" t="s">
        <v>1277</v>
      </c>
      <c r="G1558" s="221" t="s">
        <v>1277</v>
      </c>
    </row>
    <row r="1559" spans="1:7" x14ac:dyDescent="0.2">
      <c r="A1559" s="185">
        <v>6450</v>
      </c>
      <c r="B1559" s="184" t="s">
        <v>1017</v>
      </c>
      <c r="C1559" s="185" t="s">
        <v>879</v>
      </c>
      <c r="D1559" s="221" t="s">
        <v>1278</v>
      </c>
      <c r="E1559" s="221" t="s">
        <v>1275</v>
      </c>
      <c r="F1559" s="221" t="s">
        <v>1277</v>
      </c>
      <c r="G1559" s="221" t="s">
        <v>1277</v>
      </c>
    </row>
    <row r="1560" spans="1:7" x14ac:dyDescent="0.2">
      <c r="A1560" s="185">
        <v>6452</v>
      </c>
      <c r="B1560" s="184" t="s">
        <v>1018</v>
      </c>
      <c r="C1560" s="185" t="s">
        <v>879</v>
      </c>
      <c r="D1560" s="221" t="s">
        <v>1278</v>
      </c>
      <c r="E1560" s="221" t="s">
        <v>1275</v>
      </c>
      <c r="F1560" s="221" t="s">
        <v>1277</v>
      </c>
      <c r="G1560" s="221" t="s">
        <v>1276</v>
      </c>
    </row>
    <row r="1561" spans="1:7" x14ac:dyDescent="0.2">
      <c r="A1561" s="185">
        <v>6456</v>
      </c>
      <c r="B1561" s="184" t="s">
        <v>1019</v>
      </c>
      <c r="C1561" s="185" t="s">
        <v>879</v>
      </c>
      <c r="D1561" s="221" t="s">
        <v>1278</v>
      </c>
      <c r="E1561" s="221" t="s">
        <v>1275</v>
      </c>
      <c r="F1561" s="221" t="s">
        <v>1277</v>
      </c>
      <c r="G1561" s="221" t="s">
        <v>1277</v>
      </c>
    </row>
    <row r="1562" spans="1:7" x14ac:dyDescent="0.2">
      <c r="A1562" s="185">
        <v>6458</v>
      </c>
      <c r="B1562" s="184" t="s">
        <v>1020</v>
      </c>
      <c r="C1562" s="185" t="s">
        <v>879</v>
      </c>
      <c r="D1562" s="221" t="s">
        <v>1278</v>
      </c>
      <c r="E1562" s="221" t="s">
        <v>1275</v>
      </c>
      <c r="F1562" s="221" t="s">
        <v>1277</v>
      </c>
      <c r="G1562" s="221" t="s">
        <v>1276</v>
      </c>
    </row>
    <row r="1563" spans="1:7" x14ac:dyDescent="0.2">
      <c r="A1563" s="185">
        <v>6460</v>
      </c>
      <c r="B1563" s="184" t="s">
        <v>188</v>
      </c>
      <c r="C1563" s="185" t="s">
        <v>879</v>
      </c>
      <c r="D1563" s="221" t="s">
        <v>1278</v>
      </c>
      <c r="E1563" s="221" t="s">
        <v>1275</v>
      </c>
      <c r="F1563" s="221" t="s">
        <v>1277</v>
      </c>
      <c r="G1563" s="221" t="s">
        <v>1277</v>
      </c>
    </row>
    <row r="1564" spans="1:7" x14ac:dyDescent="0.2">
      <c r="A1564" s="185">
        <v>6462</v>
      </c>
      <c r="B1564" s="184" t="s">
        <v>1021</v>
      </c>
      <c r="C1564" s="185" t="s">
        <v>879</v>
      </c>
      <c r="D1564" s="221" t="s">
        <v>1278</v>
      </c>
      <c r="E1564" s="221" t="s">
        <v>1275</v>
      </c>
      <c r="F1564" s="221" t="s">
        <v>1277</v>
      </c>
      <c r="G1564" s="221" t="s">
        <v>1276</v>
      </c>
    </row>
    <row r="1565" spans="1:7" x14ac:dyDescent="0.2">
      <c r="A1565" s="185">
        <v>6464</v>
      </c>
      <c r="B1565" s="184" t="s">
        <v>1022</v>
      </c>
      <c r="C1565" s="185" t="s">
        <v>879</v>
      </c>
      <c r="D1565" s="221" t="s">
        <v>1278</v>
      </c>
      <c r="E1565" s="221" t="s">
        <v>1275</v>
      </c>
      <c r="F1565" s="221" t="s">
        <v>1277</v>
      </c>
      <c r="G1565" s="221" t="s">
        <v>1276</v>
      </c>
    </row>
    <row r="1566" spans="1:7" x14ac:dyDescent="0.2">
      <c r="A1566" s="185">
        <v>6465</v>
      </c>
      <c r="B1566" s="184" t="s">
        <v>1023</v>
      </c>
      <c r="C1566" s="185" t="s">
        <v>879</v>
      </c>
      <c r="D1566" s="221" t="s">
        <v>1278</v>
      </c>
      <c r="E1566" s="221" t="s">
        <v>1275</v>
      </c>
      <c r="F1566" s="221" t="s">
        <v>1277</v>
      </c>
      <c r="G1566" s="221" t="s">
        <v>1277</v>
      </c>
    </row>
    <row r="1567" spans="1:7" x14ac:dyDescent="0.2">
      <c r="A1567" s="185">
        <v>6471</v>
      </c>
      <c r="B1567" s="184" t="s">
        <v>1024</v>
      </c>
      <c r="C1567" s="185" t="s">
        <v>879</v>
      </c>
      <c r="D1567" s="221" t="s">
        <v>1278</v>
      </c>
      <c r="E1567" s="221" t="s">
        <v>1275</v>
      </c>
      <c r="F1567" s="221" t="s">
        <v>1277</v>
      </c>
      <c r="G1567" s="221" t="s">
        <v>1277</v>
      </c>
    </row>
    <row r="1568" spans="1:7" x14ac:dyDescent="0.2">
      <c r="A1568" s="185">
        <v>6473</v>
      </c>
      <c r="B1568" s="184" t="s">
        <v>1025</v>
      </c>
      <c r="C1568" s="185" t="s">
        <v>879</v>
      </c>
      <c r="D1568" s="221" t="s">
        <v>1278</v>
      </c>
      <c r="E1568" s="221" t="s">
        <v>1275</v>
      </c>
      <c r="F1568" s="221" t="s">
        <v>1277</v>
      </c>
      <c r="G1568" s="221" t="s">
        <v>1277</v>
      </c>
    </row>
    <row r="1569" spans="1:7" x14ac:dyDescent="0.2">
      <c r="A1569" s="185">
        <v>6474</v>
      </c>
      <c r="B1569" s="184" t="s">
        <v>1026</v>
      </c>
      <c r="C1569" s="185" t="s">
        <v>879</v>
      </c>
      <c r="D1569" s="221" t="s">
        <v>1278</v>
      </c>
      <c r="E1569" s="221" t="s">
        <v>1275</v>
      </c>
      <c r="F1569" s="221" t="s">
        <v>1277</v>
      </c>
      <c r="G1569" s="221" t="s">
        <v>1276</v>
      </c>
    </row>
    <row r="1570" spans="1:7" x14ac:dyDescent="0.2">
      <c r="A1570" s="185">
        <v>6481</v>
      </c>
      <c r="B1570" s="184" t="s">
        <v>1027</v>
      </c>
      <c r="C1570" s="185" t="s">
        <v>879</v>
      </c>
      <c r="D1570" s="221" t="s">
        <v>1278</v>
      </c>
      <c r="E1570" s="221" t="s">
        <v>1275</v>
      </c>
      <c r="F1570" s="221" t="s">
        <v>1277</v>
      </c>
      <c r="G1570" s="221" t="s">
        <v>1277</v>
      </c>
    </row>
    <row r="1571" spans="1:7" x14ac:dyDescent="0.2">
      <c r="A1571" s="185">
        <v>6491</v>
      </c>
      <c r="B1571" s="184" t="s">
        <v>1028</v>
      </c>
      <c r="C1571" s="185" t="s">
        <v>879</v>
      </c>
      <c r="D1571" s="221" t="s">
        <v>1278</v>
      </c>
      <c r="E1571" s="221" t="s">
        <v>1275</v>
      </c>
      <c r="F1571" s="221" t="s">
        <v>1277</v>
      </c>
      <c r="G1571" s="221" t="s">
        <v>1276</v>
      </c>
    </row>
    <row r="1572" spans="1:7" x14ac:dyDescent="0.2">
      <c r="A1572" s="185">
        <v>6492</v>
      </c>
      <c r="B1572" s="184" t="s">
        <v>1029</v>
      </c>
      <c r="C1572" s="185" t="s">
        <v>879</v>
      </c>
      <c r="D1572" s="221" t="s">
        <v>1278</v>
      </c>
      <c r="E1572" s="221" t="s">
        <v>1275</v>
      </c>
      <c r="F1572" s="221" t="s">
        <v>1277</v>
      </c>
      <c r="G1572" s="221" t="s">
        <v>1276</v>
      </c>
    </row>
    <row r="1573" spans="1:7" x14ac:dyDescent="0.2">
      <c r="A1573" s="185">
        <v>6500</v>
      </c>
      <c r="B1573" s="184" t="s">
        <v>1030</v>
      </c>
      <c r="C1573" s="185" t="s">
        <v>879</v>
      </c>
      <c r="D1573" s="221" t="s">
        <v>1278</v>
      </c>
      <c r="E1573" s="221" t="s">
        <v>1275</v>
      </c>
      <c r="F1573" s="221" t="s">
        <v>1277</v>
      </c>
      <c r="G1573" s="221" t="s">
        <v>1277</v>
      </c>
    </row>
    <row r="1574" spans="1:7" x14ac:dyDescent="0.2">
      <c r="A1574" s="185">
        <v>6503</v>
      </c>
      <c r="B1574" s="184" t="s">
        <v>1031</v>
      </c>
      <c r="C1574" s="185" t="s">
        <v>879</v>
      </c>
      <c r="D1574" s="221" t="s">
        <v>1280</v>
      </c>
      <c r="E1574" s="221" t="s">
        <v>1275</v>
      </c>
      <c r="F1574" s="221" t="s">
        <v>1276</v>
      </c>
      <c r="G1574" s="221" t="s">
        <v>1277</v>
      </c>
    </row>
    <row r="1575" spans="1:7" x14ac:dyDescent="0.2">
      <c r="A1575" s="185">
        <v>6511</v>
      </c>
      <c r="B1575" s="184" t="s">
        <v>1032</v>
      </c>
      <c r="C1575" s="185" t="s">
        <v>879</v>
      </c>
      <c r="D1575" s="221" t="s">
        <v>1278</v>
      </c>
      <c r="E1575" s="221" t="s">
        <v>1275</v>
      </c>
      <c r="F1575" s="221" t="s">
        <v>1277</v>
      </c>
      <c r="G1575" s="221" t="s">
        <v>1277</v>
      </c>
    </row>
    <row r="1576" spans="1:7" x14ac:dyDescent="0.2">
      <c r="A1576" s="185">
        <v>6521</v>
      </c>
      <c r="B1576" s="184" t="s">
        <v>1033</v>
      </c>
      <c r="C1576" s="185" t="s">
        <v>879</v>
      </c>
      <c r="D1576" s="221" t="s">
        <v>1278</v>
      </c>
      <c r="E1576" s="221" t="s">
        <v>1275</v>
      </c>
      <c r="F1576" s="221" t="s">
        <v>1277</v>
      </c>
      <c r="G1576" s="221" t="s">
        <v>1276</v>
      </c>
    </row>
    <row r="1577" spans="1:7" x14ac:dyDescent="0.2">
      <c r="A1577" s="185">
        <v>6522</v>
      </c>
      <c r="B1577" s="184" t="s">
        <v>1034</v>
      </c>
      <c r="C1577" s="185" t="s">
        <v>879</v>
      </c>
      <c r="D1577" s="221" t="s">
        <v>1278</v>
      </c>
      <c r="E1577" s="221" t="s">
        <v>1275</v>
      </c>
      <c r="F1577" s="221" t="s">
        <v>1277</v>
      </c>
      <c r="G1577" s="221" t="s">
        <v>1277</v>
      </c>
    </row>
    <row r="1578" spans="1:7" x14ac:dyDescent="0.2">
      <c r="A1578" s="185">
        <v>6524</v>
      </c>
      <c r="B1578" s="184" t="s">
        <v>1035</v>
      </c>
      <c r="C1578" s="185" t="s">
        <v>879</v>
      </c>
      <c r="D1578" s="221" t="s">
        <v>1278</v>
      </c>
      <c r="E1578" s="221" t="s">
        <v>1275</v>
      </c>
      <c r="F1578" s="221" t="s">
        <v>1277</v>
      </c>
      <c r="G1578" s="221" t="s">
        <v>1276</v>
      </c>
    </row>
    <row r="1579" spans="1:7" x14ac:dyDescent="0.2">
      <c r="A1579" s="185">
        <v>6527</v>
      </c>
      <c r="B1579" s="184" t="s">
        <v>1036</v>
      </c>
      <c r="C1579" s="185" t="s">
        <v>879</v>
      </c>
      <c r="D1579" s="221" t="s">
        <v>1278</v>
      </c>
      <c r="E1579" s="221" t="s">
        <v>1275</v>
      </c>
      <c r="F1579" s="221" t="s">
        <v>1277</v>
      </c>
      <c r="G1579" s="221" t="s">
        <v>1276</v>
      </c>
    </row>
    <row r="1580" spans="1:7" x14ac:dyDescent="0.2">
      <c r="A1580" s="185">
        <v>6528</v>
      </c>
      <c r="B1580" s="184" t="s">
        <v>1037</v>
      </c>
      <c r="C1580" s="185" t="s">
        <v>879</v>
      </c>
      <c r="D1580" s="221" t="s">
        <v>1278</v>
      </c>
      <c r="E1580" s="221" t="s">
        <v>1275</v>
      </c>
      <c r="F1580" s="221" t="s">
        <v>1277</v>
      </c>
      <c r="G1580" s="221" t="s">
        <v>1276</v>
      </c>
    </row>
    <row r="1581" spans="1:7" x14ac:dyDescent="0.2">
      <c r="A1581" s="185">
        <v>6531</v>
      </c>
      <c r="B1581" s="184" t="s">
        <v>1038</v>
      </c>
      <c r="C1581" s="185" t="s">
        <v>879</v>
      </c>
      <c r="D1581" s="221" t="s">
        <v>1278</v>
      </c>
      <c r="E1581" s="221" t="s">
        <v>1275</v>
      </c>
      <c r="F1581" s="221" t="s">
        <v>1277</v>
      </c>
      <c r="G1581" s="221" t="s">
        <v>1277</v>
      </c>
    </row>
    <row r="1582" spans="1:7" x14ac:dyDescent="0.2">
      <c r="A1582" s="185">
        <v>6532</v>
      </c>
      <c r="B1582" s="184" t="s">
        <v>1039</v>
      </c>
      <c r="C1582" s="185" t="s">
        <v>879</v>
      </c>
      <c r="D1582" s="221" t="s">
        <v>1278</v>
      </c>
      <c r="E1582" s="221" t="s">
        <v>1275</v>
      </c>
      <c r="F1582" s="221" t="s">
        <v>1277</v>
      </c>
      <c r="G1582" s="221" t="s">
        <v>1276</v>
      </c>
    </row>
    <row r="1583" spans="1:7" x14ac:dyDescent="0.2">
      <c r="A1583" s="185">
        <v>6533</v>
      </c>
      <c r="B1583" s="184" t="s">
        <v>1040</v>
      </c>
      <c r="C1583" s="185" t="s">
        <v>879</v>
      </c>
      <c r="D1583" s="221" t="s">
        <v>1278</v>
      </c>
      <c r="E1583" s="221" t="s">
        <v>1275</v>
      </c>
      <c r="F1583" s="221" t="s">
        <v>1277</v>
      </c>
      <c r="G1583" s="221" t="s">
        <v>1277</v>
      </c>
    </row>
    <row r="1584" spans="1:7" x14ac:dyDescent="0.2">
      <c r="A1584" s="185">
        <v>6534</v>
      </c>
      <c r="B1584" s="184" t="s">
        <v>1041</v>
      </c>
      <c r="C1584" s="185" t="s">
        <v>879</v>
      </c>
      <c r="D1584" s="221" t="s">
        <v>1278</v>
      </c>
      <c r="E1584" s="221" t="s">
        <v>1275</v>
      </c>
      <c r="F1584" s="221" t="s">
        <v>1277</v>
      </c>
      <c r="G1584" s="221" t="s">
        <v>1277</v>
      </c>
    </row>
    <row r="1585" spans="1:7" x14ac:dyDescent="0.2">
      <c r="A1585" s="185">
        <v>6541</v>
      </c>
      <c r="B1585" s="184" t="s">
        <v>1042</v>
      </c>
      <c r="C1585" s="185" t="s">
        <v>879</v>
      </c>
      <c r="D1585" s="221" t="s">
        <v>1278</v>
      </c>
      <c r="E1585" s="221" t="s">
        <v>1275</v>
      </c>
      <c r="F1585" s="221" t="s">
        <v>1277</v>
      </c>
      <c r="G1585" s="221" t="s">
        <v>1276</v>
      </c>
    </row>
    <row r="1586" spans="1:7" x14ac:dyDescent="0.2">
      <c r="A1586" s="185">
        <v>6542</v>
      </c>
      <c r="B1586" s="184" t="s">
        <v>1043</v>
      </c>
      <c r="C1586" s="185" t="s">
        <v>879</v>
      </c>
      <c r="D1586" s="221" t="s">
        <v>1278</v>
      </c>
      <c r="E1586" s="221" t="s">
        <v>1275</v>
      </c>
      <c r="F1586" s="221" t="s">
        <v>1277</v>
      </c>
      <c r="G1586" s="221" t="s">
        <v>1277</v>
      </c>
    </row>
    <row r="1587" spans="1:7" x14ac:dyDescent="0.2">
      <c r="A1587" s="185">
        <v>6543</v>
      </c>
      <c r="B1587" s="184" t="s">
        <v>233</v>
      </c>
      <c r="C1587" s="185" t="s">
        <v>879</v>
      </c>
      <c r="D1587" s="221" t="s">
        <v>1278</v>
      </c>
      <c r="E1587" s="221" t="s">
        <v>1275</v>
      </c>
      <c r="F1587" s="221" t="s">
        <v>1277</v>
      </c>
      <c r="G1587" s="221" t="s">
        <v>1277</v>
      </c>
    </row>
    <row r="1588" spans="1:7" x14ac:dyDescent="0.2">
      <c r="A1588" s="185">
        <v>6544</v>
      </c>
      <c r="B1588" s="184" t="s">
        <v>1044</v>
      </c>
      <c r="C1588" s="185" t="s">
        <v>879</v>
      </c>
      <c r="D1588" s="221" t="s">
        <v>1278</v>
      </c>
      <c r="E1588" s="221" t="s">
        <v>1275</v>
      </c>
      <c r="F1588" s="221" t="s">
        <v>1277</v>
      </c>
      <c r="G1588" s="221" t="s">
        <v>1276</v>
      </c>
    </row>
    <row r="1589" spans="1:7" x14ac:dyDescent="0.2">
      <c r="A1589" s="185">
        <v>6551</v>
      </c>
      <c r="B1589" s="184" t="s">
        <v>1045</v>
      </c>
      <c r="C1589" s="185" t="s">
        <v>879</v>
      </c>
      <c r="D1589" s="221" t="s">
        <v>1278</v>
      </c>
      <c r="E1589" s="221" t="s">
        <v>1275</v>
      </c>
      <c r="F1589" s="221" t="s">
        <v>1277</v>
      </c>
      <c r="G1589" s="221" t="s">
        <v>1277</v>
      </c>
    </row>
    <row r="1590" spans="1:7" x14ac:dyDescent="0.2">
      <c r="A1590" s="185">
        <v>6552</v>
      </c>
      <c r="B1590" s="184" t="s">
        <v>1046</v>
      </c>
      <c r="C1590" s="185" t="s">
        <v>879</v>
      </c>
      <c r="D1590" s="221" t="s">
        <v>1278</v>
      </c>
      <c r="E1590" s="221" t="s">
        <v>1275</v>
      </c>
      <c r="F1590" s="221" t="s">
        <v>1277</v>
      </c>
      <c r="G1590" s="221" t="s">
        <v>1276</v>
      </c>
    </row>
    <row r="1591" spans="1:7" x14ac:dyDescent="0.2">
      <c r="A1591" s="185">
        <v>6553</v>
      </c>
      <c r="B1591" s="184" t="s">
        <v>1047</v>
      </c>
      <c r="C1591" s="185" t="s">
        <v>879</v>
      </c>
      <c r="D1591" s="221" t="s">
        <v>1278</v>
      </c>
      <c r="E1591" s="221" t="s">
        <v>1275</v>
      </c>
      <c r="F1591" s="221" t="s">
        <v>1277</v>
      </c>
      <c r="G1591" s="221" t="s">
        <v>1277</v>
      </c>
    </row>
    <row r="1592" spans="1:7" x14ac:dyDescent="0.2">
      <c r="A1592" s="185">
        <v>6555</v>
      </c>
      <c r="B1592" s="184" t="s">
        <v>1048</v>
      </c>
      <c r="C1592" s="185" t="s">
        <v>879</v>
      </c>
      <c r="D1592" s="221" t="s">
        <v>1278</v>
      </c>
      <c r="E1592" s="221" t="s">
        <v>1275</v>
      </c>
      <c r="F1592" s="221" t="s">
        <v>1277</v>
      </c>
      <c r="G1592" s="221" t="s">
        <v>1277</v>
      </c>
    </row>
    <row r="1593" spans="1:7" x14ac:dyDescent="0.2">
      <c r="A1593" s="185">
        <v>6561</v>
      </c>
      <c r="B1593" s="184" t="s">
        <v>1049</v>
      </c>
      <c r="C1593" s="185" t="s">
        <v>879</v>
      </c>
      <c r="D1593" s="221" t="s">
        <v>1278</v>
      </c>
      <c r="E1593" s="221" t="s">
        <v>1275</v>
      </c>
      <c r="F1593" s="221" t="s">
        <v>1277</v>
      </c>
      <c r="G1593" s="221" t="s">
        <v>1277</v>
      </c>
    </row>
    <row r="1594" spans="1:7" x14ac:dyDescent="0.2">
      <c r="A1594" s="185">
        <v>6562</v>
      </c>
      <c r="B1594" s="184" t="s">
        <v>1050</v>
      </c>
      <c r="C1594" s="185" t="s">
        <v>879</v>
      </c>
      <c r="D1594" s="221" t="s">
        <v>1278</v>
      </c>
      <c r="E1594" s="221" t="s">
        <v>1275</v>
      </c>
      <c r="F1594" s="221" t="s">
        <v>1277</v>
      </c>
      <c r="G1594" s="221" t="s">
        <v>1276</v>
      </c>
    </row>
    <row r="1595" spans="1:7" x14ac:dyDescent="0.2">
      <c r="A1595" s="185">
        <v>6563</v>
      </c>
      <c r="B1595" s="184" t="s">
        <v>1051</v>
      </c>
      <c r="C1595" s="185" t="s">
        <v>879</v>
      </c>
      <c r="D1595" s="221" t="s">
        <v>1278</v>
      </c>
      <c r="E1595" s="221" t="s">
        <v>1275</v>
      </c>
      <c r="F1595" s="221" t="s">
        <v>1277</v>
      </c>
      <c r="G1595" s="221" t="s">
        <v>1277</v>
      </c>
    </row>
    <row r="1596" spans="1:7" x14ac:dyDescent="0.2">
      <c r="A1596" s="185">
        <v>6571</v>
      </c>
      <c r="B1596" s="184" t="s">
        <v>1052</v>
      </c>
      <c r="C1596" s="185" t="s">
        <v>879</v>
      </c>
      <c r="D1596" s="221" t="s">
        <v>1278</v>
      </c>
      <c r="E1596" s="221" t="s">
        <v>1275</v>
      </c>
      <c r="F1596" s="221" t="s">
        <v>1277</v>
      </c>
      <c r="G1596" s="221" t="s">
        <v>1276</v>
      </c>
    </row>
    <row r="1597" spans="1:7" x14ac:dyDescent="0.2">
      <c r="A1597" s="185">
        <v>6572</v>
      </c>
      <c r="B1597" s="184" t="s">
        <v>1053</v>
      </c>
      <c r="C1597" s="185" t="s">
        <v>879</v>
      </c>
      <c r="D1597" s="221" t="s">
        <v>1278</v>
      </c>
      <c r="E1597" s="221" t="s">
        <v>1275</v>
      </c>
      <c r="F1597" s="221" t="s">
        <v>1277</v>
      </c>
      <c r="G1597" s="221" t="s">
        <v>1277</v>
      </c>
    </row>
    <row r="1598" spans="1:7" x14ac:dyDescent="0.2">
      <c r="A1598" s="185">
        <v>6574</v>
      </c>
      <c r="B1598" s="184" t="s">
        <v>1054</v>
      </c>
      <c r="C1598" s="185" t="s">
        <v>879</v>
      </c>
      <c r="D1598" s="221" t="s">
        <v>1278</v>
      </c>
      <c r="E1598" s="221" t="s">
        <v>1275</v>
      </c>
      <c r="F1598" s="221" t="s">
        <v>1277</v>
      </c>
      <c r="G1598" s="221" t="s">
        <v>1277</v>
      </c>
    </row>
    <row r="1599" spans="1:7" x14ac:dyDescent="0.2">
      <c r="A1599" s="185">
        <v>6580</v>
      </c>
      <c r="B1599" s="184" t="s">
        <v>1055</v>
      </c>
      <c r="C1599" s="185" t="s">
        <v>879</v>
      </c>
      <c r="D1599" s="221" t="s">
        <v>1278</v>
      </c>
      <c r="E1599" s="221" t="s">
        <v>1275</v>
      </c>
      <c r="F1599" s="221" t="s">
        <v>1277</v>
      </c>
      <c r="G1599" s="221" t="s">
        <v>1277</v>
      </c>
    </row>
    <row r="1600" spans="1:7" x14ac:dyDescent="0.2">
      <c r="A1600" s="185">
        <v>6591</v>
      </c>
      <c r="B1600" s="184" t="s">
        <v>1056</v>
      </c>
      <c r="C1600" s="185" t="s">
        <v>879</v>
      </c>
      <c r="D1600" s="221" t="s">
        <v>1278</v>
      </c>
      <c r="E1600" s="221" t="s">
        <v>1275</v>
      </c>
      <c r="F1600" s="221" t="s">
        <v>1277</v>
      </c>
      <c r="G1600" s="221" t="s">
        <v>1276</v>
      </c>
    </row>
    <row r="1601" spans="1:7" x14ac:dyDescent="0.2">
      <c r="A1601" s="185">
        <v>6600</v>
      </c>
      <c r="B1601" s="184" t="s">
        <v>1057</v>
      </c>
      <c r="C1601" s="185" t="s">
        <v>879</v>
      </c>
      <c r="D1601" s="221" t="s">
        <v>1278</v>
      </c>
      <c r="E1601" s="221" t="s">
        <v>1275</v>
      </c>
      <c r="F1601" s="221" t="s">
        <v>1277</v>
      </c>
      <c r="G1601" s="221" t="s">
        <v>1277</v>
      </c>
    </row>
    <row r="1602" spans="1:7" x14ac:dyDescent="0.2">
      <c r="A1602" s="185">
        <v>6610</v>
      </c>
      <c r="B1602" s="184" t="s">
        <v>1058</v>
      </c>
      <c r="C1602" s="185" t="s">
        <v>879</v>
      </c>
      <c r="D1602" s="221" t="s">
        <v>1278</v>
      </c>
      <c r="E1602" s="221" t="s">
        <v>1275</v>
      </c>
      <c r="F1602" s="221" t="s">
        <v>1277</v>
      </c>
      <c r="G1602" s="221" t="s">
        <v>1276</v>
      </c>
    </row>
    <row r="1603" spans="1:7" x14ac:dyDescent="0.2">
      <c r="A1603" s="185">
        <v>6611</v>
      </c>
      <c r="B1603" s="184" t="s">
        <v>1059</v>
      </c>
      <c r="C1603" s="185" t="s">
        <v>879</v>
      </c>
      <c r="D1603" s="221" t="s">
        <v>1278</v>
      </c>
      <c r="E1603" s="221" t="s">
        <v>1275</v>
      </c>
      <c r="F1603" s="221" t="s">
        <v>1277</v>
      </c>
      <c r="G1603" s="221" t="s">
        <v>1276</v>
      </c>
    </row>
    <row r="1604" spans="1:7" x14ac:dyDescent="0.2">
      <c r="A1604" s="185">
        <v>6621</v>
      </c>
      <c r="B1604" s="184" t="s">
        <v>1060</v>
      </c>
      <c r="C1604" s="185" t="s">
        <v>879</v>
      </c>
      <c r="D1604" s="221" t="s">
        <v>1278</v>
      </c>
      <c r="E1604" s="221" t="s">
        <v>1275</v>
      </c>
      <c r="F1604" s="221" t="s">
        <v>1277</v>
      </c>
      <c r="G1604" s="221" t="s">
        <v>1277</v>
      </c>
    </row>
    <row r="1605" spans="1:7" x14ac:dyDescent="0.2">
      <c r="A1605" s="185">
        <v>6622</v>
      </c>
      <c r="B1605" s="184" t="s">
        <v>1061</v>
      </c>
      <c r="C1605" s="185" t="s">
        <v>879</v>
      </c>
      <c r="D1605" s="221" t="s">
        <v>1278</v>
      </c>
      <c r="E1605" s="221" t="s">
        <v>1275</v>
      </c>
      <c r="F1605" s="221" t="s">
        <v>1277</v>
      </c>
      <c r="G1605" s="221" t="s">
        <v>1276</v>
      </c>
    </row>
    <row r="1606" spans="1:7" x14ac:dyDescent="0.2">
      <c r="A1606" s="185">
        <v>6623</v>
      </c>
      <c r="B1606" s="184" t="s">
        <v>1062</v>
      </c>
      <c r="C1606" s="185" t="s">
        <v>879</v>
      </c>
      <c r="D1606" s="221" t="s">
        <v>1278</v>
      </c>
      <c r="E1606" s="221" t="s">
        <v>1275</v>
      </c>
      <c r="F1606" s="221" t="s">
        <v>1277</v>
      </c>
      <c r="G1606" s="221" t="s">
        <v>1276</v>
      </c>
    </row>
    <row r="1607" spans="1:7" x14ac:dyDescent="0.2">
      <c r="A1607" s="185">
        <v>6631</v>
      </c>
      <c r="B1607" s="184" t="s">
        <v>1063</v>
      </c>
      <c r="C1607" s="185" t="s">
        <v>879</v>
      </c>
      <c r="D1607" s="221" t="s">
        <v>1278</v>
      </c>
      <c r="E1607" s="221" t="s">
        <v>1275</v>
      </c>
      <c r="F1607" s="221" t="s">
        <v>1277</v>
      </c>
      <c r="G1607" s="221" t="s">
        <v>1277</v>
      </c>
    </row>
    <row r="1608" spans="1:7" x14ac:dyDescent="0.2">
      <c r="A1608" s="185">
        <v>6632</v>
      </c>
      <c r="B1608" s="184" t="s">
        <v>1064</v>
      </c>
      <c r="C1608" s="185" t="s">
        <v>879</v>
      </c>
      <c r="D1608" s="221" t="s">
        <v>1278</v>
      </c>
      <c r="E1608" s="221" t="s">
        <v>1275</v>
      </c>
      <c r="F1608" s="221" t="s">
        <v>1277</v>
      </c>
      <c r="G1608" s="221" t="s">
        <v>1277</v>
      </c>
    </row>
    <row r="1609" spans="1:7" x14ac:dyDescent="0.2">
      <c r="A1609" s="185">
        <v>6633</v>
      </c>
      <c r="B1609" s="184" t="s">
        <v>1065</v>
      </c>
      <c r="C1609" s="185" t="s">
        <v>879</v>
      </c>
      <c r="D1609" s="221" t="s">
        <v>1278</v>
      </c>
      <c r="E1609" s="221" t="s">
        <v>1275</v>
      </c>
      <c r="F1609" s="221" t="s">
        <v>1277</v>
      </c>
      <c r="G1609" s="221" t="s">
        <v>1276</v>
      </c>
    </row>
    <row r="1610" spans="1:7" x14ac:dyDescent="0.2">
      <c r="A1610" s="185">
        <v>6642</v>
      </c>
      <c r="B1610" s="184" t="s">
        <v>1066</v>
      </c>
      <c r="C1610" s="185" t="s">
        <v>879</v>
      </c>
      <c r="D1610" s="221" t="s">
        <v>1278</v>
      </c>
      <c r="E1610" s="221" t="s">
        <v>1275</v>
      </c>
      <c r="F1610" s="221" t="s">
        <v>1277</v>
      </c>
      <c r="G1610" s="221" t="s">
        <v>1276</v>
      </c>
    </row>
    <row r="1611" spans="1:7" x14ac:dyDescent="0.2">
      <c r="A1611" s="185">
        <v>6644</v>
      </c>
      <c r="B1611" s="184" t="s">
        <v>1067</v>
      </c>
      <c r="C1611" s="185" t="s">
        <v>879</v>
      </c>
      <c r="D1611" s="221" t="s">
        <v>1278</v>
      </c>
      <c r="E1611" s="221" t="s">
        <v>1275</v>
      </c>
      <c r="F1611" s="221" t="s">
        <v>1277</v>
      </c>
      <c r="G1611" s="221" t="s">
        <v>1276</v>
      </c>
    </row>
    <row r="1612" spans="1:7" x14ac:dyDescent="0.2">
      <c r="A1612" s="185">
        <v>6645</v>
      </c>
      <c r="B1612" s="184" t="s">
        <v>1068</v>
      </c>
      <c r="C1612" s="185" t="s">
        <v>879</v>
      </c>
      <c r="D1612" s="221" t="s">
        <v>1278</v>
      </c>
      <c r="E1612" s="221" t="s">
        <v>1275</v>
      </c>
      <c r="F1612" s="221" t="s">
        <v>1277</v>
      </c>
      <c r="G1612" s="221" t="s">
        <v>1276</v>
      </c>
    </row>
    <row r="1613" spans="1:7" x14ac:dyDescent="0.2">
      <c r="A1613" s="185">
        <v>6646</v>
      </c>
      <c r="B1613" s="184" t="s">
        <v>1069</v>
      </c>
      <c r="C1613" s="185" t="s">
        <v>879</v>
      </c>
      <c r="D1613" s="221" t="s">
        <v>1278</v>
      </c>
      <c r="E1613" s="221" t="s">
        <v>1275</v>
      </c>
      <c r="F1613" s="221" t="s">
        <v>1277</v>
      </c>
      <c r="G1613" s="221" t="s">
        <v>1276</v>
      </c>
    </row>
    <row r="1614" spans="1:7" x14ac:dyDescent="0.2">
      <c r="A1614" s="185">
        <v>6647</v>
      </c>
      <c r="B1614" s="184" t="s">
        <v>1070</v>
      </c>
      <c r="C1614" s="185" t="s">
        <v>879</v>
      </c>
      <c r="D1614" s="221" t="s">
        <v>1278</v>
      </c>
      <c r="E1614" s="221" t="s">
        <v>1275</v>
      </c>
      <c r="F1614" s="221" t="s">
        <v>1277</v>
      </c>
      <c r="G1614" s="221" t="s">
        <v>1276</v>
      </c>
    </row>
    <row r="1615" spans="1:7" x14ac:dyDescent="0.2">
      <c r="A1615" s="185">
        <v>6650</v>
      </c>
      <c r="B1615" s="184" t="s">
        <v>1071</v>
      </c>
      <c r="C1615" s="185" t="s">
        <v>879</v>
      </c>
      <c r="D1615" s="221" t="s">
        <v>1278</v>
      </c>
      <c r="E1615" s="221" t="s">
        <v>1275</v>
      </c>
      <c r="F1615" s="221" t="s">
        <v>1277</v>
      </c>
      <c r="G1615" s="221" t="s">
        <v>1276</v>
      </c>
    </row>
    <row r="1616" spans="1:7" x14ac:dyDescent="0.2">
      <c r="A1616" s="185">
        <v>6651</v>
      </c>
      <c r="B1616" s="184" t="s">
        <v>1072</v>
      </c>
      <c r="C1616" s="185" t="s">
        <v>879</v>
      </c>
      <c r="D1616" s="221" t="s">
        <v>1278</v>
      </c>
      <c r="E1616" s="221" t="s">
        <v>1275</v>
      </c>
      <c r="F1616" s="221" t="s">
        <v>1277</v>
      </c>
      <c r="G1616" s="221" t="s">
        <v>1276</v>
      </c>
    </row>
    <row r="1617" spans="1:7" x14ac:dyDescent="0.2">
      <c r="A1617" s="185">
        <v>6652</v>
      </c>
      <c r="B1617" s="184" t="s">
        <v>1073</v>
      </c>
      <c r="C1617" s="185" t="s">
        <v>879</v>
      </c>
      <c r="D1617" s="221" t="s">
        <v>1278</v>
      </c>
      <c r="E1617" s="221" t="s">
        <v>1275</v>
      </c>
      <c r="F1617" s="221" t="s">
        <v>1277</v>
      </c>
      <c r="G1617" s="221" t="s">
        <v>1277</v>
      </c>
    </row>
    <row r="1618" spans="1:7" x14ac:dyDescent="0.2">
      <c r="A1618" s="185">
        <v>6653</v>
      </c>
      <c r="B1618" s="184" t="s">
        <v>1074</v>
      </c>
      <c r="C1618" s="185" t="s">
        <v>879</v>
      </c>
      <c r="D1618" s="221" t="s">
        <v>1278</v>
      </c>
      <c r="E1618" s="221" t="s">
        <v>1275</v>
      </c>
      <c r="F1618" s="221" t="s">
        <v>1277</v>
      </c>
      <c r="G1618" s="221" t="s">
        <v>1276</v>
      </c>
    </row>
    <row r="1619" spans="1:7" x14ac:dyDescent="0.2">
      <c r="A1619" s="185">
        <v>6654</v>
      </c>
      <c r="B1619" s="184" t="s">
        <v>1075</v>
      </c>
      <c r="C1619" s="185" t="s">
        <v>879</v>
      </c>
      <c r="D1619" s="221" t="s">
        <v>1278</v>
      </c>
      <c r="E1619" s="221" t="s">
        <v>1275</v>
      </c>
      <c r="F1619" s="221" t="s">
        <v>1277</v>
      </c>
      <c r="G1619" s="221" t="s">
        <v>1276</v>
      </c>
    </row>
    <row r="1620" spans="1:7" x14ac:dyDescent="0.2">
      <c r="A1620" s="185">
        <v>6655</v>
      </c>
      <c r="B1620" s="184" t="s">
        <v>395</v>
      </c>
      <c r="C1620" s="185" t="s">
        <v>879</v>
      </c>
      <c r="D1620" s="221" t="s">
        <v>1278</v>
      </c>
      <c r="E1620" s="221" t="s">
        <v>1275</v>
      </c>
      <c r="F1620" s="221" t="s">
        <v>1277</v>
      </c>
      <c r="G1620" s="221" t="s">
        <v>1276</v>
      </c>
    </row>
    <row r="1621" spans="1:7" x14ac:dyDescent="0.2">
      <c r="A1621" s="185">
        <v>6670</v>
      </c>
      <c r="B1621" s="184" t="s">
        <v>1076</v>
      </c>
      <c r="C1621" s="185" t="s">
        <v>879</v>
      </c>
      <c r="D1621" s="221" t="s">
        <v>1278</v>
      </c>
      <c r="E1621" s="221" t="s">
        <v>1275</v>
      </c>
      <c r="F1621" s="221" t="s">
        <v>1277</v>
      </c>
      <c r="G1621" s="221" t="s">
        <v>1276</v>
      </c>
    </row>
    <row r="1622" spans="1:7" x14ac:dyDescent="0.2">
      <c r="A1622" s="185">
        <v>6671</v>
      </c>
      <c r="B1622" s="184" t="s">
        <v>1077</v>
      </c>
      <c r="C1622" s="185" t="s">
        <v>879</v>
      </c>
      <c r="D1622" s="221" t="s">
        <v>1278</v>
      </c>
      <c r="E1622" s="221" t="s">
        <v>1275</v>
      </c>
      <c r="F1622" s="221" t="s">
        <v>1277</v>
      </c>
      <c r="G1622" s="221" t="s">
        <v>1277</v>
      </c>
    </row>
    <row r="1623" spans="1:7" x14ac:dyDescent="0.2">
      <c r="A1623" s="185">
        <v>6672</v>
      </c>
      <c r="B1623" s="184" t="s">
        <v>1078</v>
      </c>
      <c r="C1623" s="185" t="s">
        <v>879</v>
      </c>
      <c r="D1623" s="221" t="s">
        <v>1278</v>
      </c>
      <c r="E1623" s="221" t="s">
        <v>1275</v>
      </c>
      <c r="F1623" s="221" t="s">
        <v>1277</v>
      </c>
      <c r="G1623" s="221" t="s">
        <v>1276</v>
      </c>
    </row>
    <row r="1624" spans="1:7" x14ac:dyDescent="0.2">
      <c r="A1624" s="185">
        <v>6673</v>
      </c>
      <c r="B1624" s="184" t="s">
        <v>1079</v>
      </c>
      <c r="C1624" s="185" t="s">
        <v>879</v>
      </c>
      <c r="D1624" s="221" t="s">
        <v>1278</v>
      </c>
      <c r="E1624" s="221" t="s">
        <v>1275</v>
      </c>
      <c r="F1624" s="221" t="s">
        <v>1277</v>
      </c>
      <c r="G1624" s="221" t="s">
        <v>1276</v>
      </c>
    </row>
    <row r="1625" spans="1:7" x14ac:dyDescent="0.2">
      <c r="A1625" s="185">
        <v>6675</v>
      </c>
      <c r="B1625" s="184" t="s">
        <v>1080</v>
      </c>
      <c r="C1625" s="185" t="s">
        <v>879</v>
      </c>
      <c r="D1625" s="221" t="s">
        <v>1278</v>
      </c>
      <c r="E1625" s="221" t="s">
        <v>1275</v>
      </c>
      <c r="F1625" s="221" t="s">
        <v>1277</v>
      </c>
      <c r="G1625" s="221" t="s">
        <v>1277</v>
      </c>
    </row>
    <row r="1626" spans="1:7" x14ac:dyDescent="0.2">
      <c r="A1626" s="185">
        <v>6677</v>
      </c>
      <c r="B1626" s="184" t="s">
        <v>1081</v>
      </c>
      <c r="C1626" s="185" t="s">
        <v>879</v>
      </c>
      <c r="D1626" s="221" t="s">
        <v>1278</v>
      </c>
      <c r="E1626" s="221" t="s">
        <v>1275</v>
      </c>
      <c r="F1626" s="221" t="s">
        <v>1277</v>
      </c>
      <c r="G1626" s="221" t="s">
        <v>1276</v>
      </c>
    </row>
    <row r="1627" spans="1:7" x14ac:dyDescent="0.2">
      <c r="A1627" s="185">
        <v>6682</v>
      </c>
      <c r="B1627" s="184" t="s">
        <v>1082</v>
      </c>
      <c r="C1627" s="185" t="s">
        <v>879</v>
      </c>
      <c r="D1627" s="221" t="s">
        <v>1278</v>
      </c>
      <c r="E1627" s="221" t="s">
        <v>1275</v>
      </c>
      <c r="F1627" s="221" t="s">
        <v>1277</v>
      </c>
      <c r="G1627" s="221" t="s">
        <v>1277</v>
      </c>
    </row>
    <row r="1628" spans="1:7" x14ac:dyDescent="0.2">
      <c r="A1628" s="185">
        <v>6691</v>
      </c>
      <c r="B1628" s="184" t="s">
        <v>1083</v>
      </c>
      <c r="C1628" s="185" t="s">
        <v>879</v>
      </c>
      <c r="D1628" s="221" t="s">
        <v>1278</v>
      </c>
      <c r="E1628" s="221" t="s">
        <v>1275</v>
      </c>
      <c r="F1628" s="221" t="s">
        <v>1277</v>
      </c>
      <c r="G1628" s="221" t="s">
        <v>1277</v>
      </c>
    </row>
    <row r="1629" spans="1:7" x14ac:dyDescent="0.2">
      <c r="A1629" s="185">
        <v>6700</v>
      </c>
      <c r="B1629" s="184" t="s">
        <v>137</v>
      </c>
      <c r="C1629" s="185" t="s">
        <v>1084</v>
      </c>
      <c r="D1629" s="221" t="s">
        <v>1278</v>
      </c>
      <c r="E1629" s="221" t="s">
        <v>1275</v>
      </c>
      <c r="F1629" s="221" t="s">
        <v>1277</v>
      </c>
      <c r="G1629" s="221" t="s">
        <v>1277</v>
      </c>
    </row>
    <row r="1630" spans="1:7" x14ac:dyDescent="0.2">
      <c r="A1630" s="185">
        <v>6701</v>
      </c>
      <c r="B1630" s="184" t="s">
        <v>1085</v>
      </c>
      <c r="C1630" s="185" t="s">
        <v>1084</v>
      </c>
      <c r="D1630" s="221" t="s">
        <v>1280</v>
      </c>
      <c r="E1630" s="221" t="s">
        <v>1275</v>
      </c>
      <c r="F1630" s="221" t="s">
        <v>1276</v>
      </c>
      <c r="G1630" s="221" t="s">
        <v>1277</v>
      </c>
    </row>
    <row r="1631" spans="1:7" x14ac:dyDescent="0.2">
      <c r="A1631" s="185">
        <v>6706</v>
      </c>
      <c r="B1631" s="184" t="s">
        <v>1086</v>
      </c>
      <c r="C1631" s="185" t="s">
        <v>1084</v>
      </c>
      <c r="D1631" s="221" t="s">
        <v>1278</v>
      </c>
      <c r="E1631" s="221" t="s">
        <v>1275</v>
      </c>
      <c r="F1631" s="221" t="s">
        <v>1277</v>
      </c>
      <c r="G1631" s="221" t="s">
        <v>1277</v>
      </c>
    </row>
    <row r="1632" spans="1:7" x14ac:dyDescent="0.2">
      <c r="A1632" s="185">
        <v>6707</v>
      </c>
      <c r="B1632" s="184" t="s">
        <v>1087</v>
      </c>
      <c r="C1632" s="185" t="s">
        <v>1084</v>
      </c>
      <c r="D1632" s="221" t="s">
        <v>1278</v>
      </c>
      <c r="E1632" s="221" t="s">
        <v>1275</v>
      </c>
      <c r="F1632" s="221" t="s">
        <v>1277</v>
      </c>
      <c r="G1632" s="221" t="s">
        <v>1276</v>
      </c>
    </row>
    <row r="1633" spans="1:7" x14ac:dyDescent="0.2">
      <c r="A1633" s="185">
        <v>6708</v>
      </c>
      <c r="B1633" s="184" t="s">
        <v>622</v>
      </c>
      <c r="C1633" s="185" t="s">
        <v>1084</v>
      </c>
      <c r="D1633" s="221" t="s">
        <v>1278</v>
      </c>
      <c r="E1633" s="221" t="s">
        <v>1275</v>
      </c>
      <c r="F1633" s="221" t="s">
        <v>1277</v>
      </c>
      <c r="G1633" s="221" t="s">
        <v>1276</v>
      </c>
    </row>
    <row r="1634" spans="1:7" x14ac:dyDescent="0.2">
      <c r="A1634" s="185">
        <v>6710</v>
      </c>
      <c r="B1634" s="184" t="s">
        <v>1088</v>
      </c>
      <c r="C1634" s="185" t="s">
        <v>1084</v>
      </c>
      <c r="D1634" s="221" t="s">
        <v>1278</v>
      </c>
      <c r="E1634" s="221" t="s">
        <v>1275</v>
      </c>
      <c r="F1634" s="221" t="s">
        <v>1277</v>
      </c>
      <c r="G1634" s="221" t="s">
        <v>1277</v>
      </c>
    </row>
    <row r="1635" spans="1:7" x14ac:dyDescent="0.2">
      <c r="A1635" s="185">
        <v>6712</v>
      </c>
      <c r="B1635" s="184" t="s">
        <v>1089</v>
      </c>
      <c r="C1635" s="185" t="s">
        <v>1084</v>
      </c>
      <c r="D1635" s="221" t="s">
        <v>1278</v>
      </c>
      <c r="E1635" s="221" t="s">
        <v>1275</v>
      </c>
      <c r="F1635" s="221" t="s">
        <v>1277</v>
      </c>
      <c r="G1635" s="221" t="s">
        <v>1277</v>
      </c>
    </row>
    <row r="1636" spans="1:7" x14ac:dyDescent="0.2">
      <c r="A1636" s="185">
        <v>6713</v>
      </c>
      <c r="B1636" s="184" t="s">
        <v>1090</v>
      </c>
      <c r="C1636" s="185" t="s">
        <v>1084</v>
      </c>
      <c r="D1636" s="221" t="s">
        <v>1278</v>
      </c>
      <c r="E1636" s="221" t="s">
        <v>1275</v>
      </c>
      <c r="F1636" s="221" t="s">
        <v>1277</v>
      </c>
      <c r="G1636" s="221" t="s">
        <v>1277</v>
      </c>
    </row>
    <row r="1637" spans="1:7" x14ac:dyDescent="0.2">
      <c r="A1637" s="185">
        <v>6714</v>
      </c>
      <c r="B1637" s="184" t="s">
        <v>1091</v>
      </c>
      <c r="C1637" s="185" t="s">
        <v>1084</v>
      </c>
      <c r="D1637" s="221" t="s">
        <v>1278</v>
      </c>
      <c r="E1637" s="221" t="s">
        <v>1275</v>
      </c>
      <c r="F1637" s="221" t="s">
        <v>1277</v>
      </c>
      <c r="G1637" s="221" t="s">
        <v>1277</v>
      </c>
    </row>
    <row r="1638" spans="1:7" x14ac:dyDescent="0.2">
      <c r="A1638" s="185">
        <v>6719</v>
      </c>
      <c r="B1638" s="184" t="s">
        <v>1092</v>
      </c>
      <c r="C1638" s="185" t="s">
        <v>1084</v>
      </c>
      <c r="D1638" s="221" t="s">
        <v>1278</v>
      </c>
      <c r="E1638" s="221" t="s">
        <v>1275</v>
      </c>
      <c r="F1638" s="221" t="s">
        <v>1277</v>
      </c>
      <c r="G1638" s="221" t="s">
        <v>1276</v>
      </c>
    </row>
    <row r="1639" spans="1:7" x14ac:dyDescent="0.2">
      <c r="A1639" s="185">
        <v>6721</v>
      </c>
      <c r="B1639" s="184" t="s">
        <v>1093</v>
      </c>
      <c r="C1639" s="185" t="s">
        <v>1084</v>
      </c>
      <c r="D1639" s="221" t="s">
        <v>1278</v>
      </c>
      <c r="E1639" s="221" t="s">
        <v>1275</v>
      </c>
      <c r="F1639" s="221" t="s">
        <v>1277</v>
      </c>
      <c r="G1639" s="221" t="s">
        <v>1276</v>
      </c>
    </row>
    <row r="1640" spans="1:7" x14ac:dyDescent="0.2">
      <c r="A1640" s="185">
        <v>6722</v>
      </c>
      <c r="B1640" s="184" t="s">
        <v>1094</v>
      </c>
      <c r="C1640" s="185" t="s">
        <v>1084</v>
      </c>
      <c r="D1640" s="221" t="s">
        <v>1278</v>
      </c>
      <c r="E1640" s="221" t="s">
        <v>1275</v>
      </c>
      <c r="F1640" s="221" t="s">
        <v>1277</v>
      </c>
      <c r="G1640" s="221" t="s">
        <v>1276</v>
      </c>
    </row>
    <row r="1641" spans="1:7" x14ac:dyDescent="0.2">
      <c r="A1641" s="185">
        <v>6723</v>
      </c>
      <c r="B1641" s="184" t="s">
        <v>1095</v>
      </c>
      <c r="C1641" s="185" t="s">
        <v>1084</v>
      </c>
      <c r="D1641" s="221" t="s">
        <v>1278</v>
      </c>
      <c r="E1641" s="221" t="s">
        <v>1275</v>
      </c>
      <c r="F1641" s="221" t="s">
        <v>1277</v>
      </c>
      <c r="G1641" s="221" t="s">
        <v>1276</v>
      </c>
    </row>
    <row r="1642" spans="1:7" x14ac:dyDescent="0.2">
      <c r="A1642" s="185">
        <v>6731</v>
      </c>
      <c r="B1642" s="184" t="s">
        <v>1096</v>
      </c>
      <c r="C1642" s="185" t="s">
        <v>1084</v>
      </c>
      <c r="D1642" s="221" t="s">
        <v>1278</v>
      </c>
      <c r="E1642" s="221" t="s">
        <v>1275</v>
      </c>
      <c r="F1642" s="221" t="s">
        <v>1277</v>
      </c>
      <c r="G1642" s="221" t="s">
        <v>1277</v>
      </c>
    </row>
    <row r="1643" spans="1:7" x14ac:dyDescent="0.2">
      <c r="A1643" s="185">
        <v>6733</v>
      </c>
      <c r="B1643" s="184" t="s">
        <v>1097</v>
      </c>
      <c r="C1643" s="185" t="s">
        <v>1084</v>
      </c>
      <c r="D1643" s="221" t="s">
        <v>1278</v>
      </c>
      <c r="E1643" s="221" t="s">
        <v>1275</v>
      </c>
      <c r="F1643" s="221" t="s">
        <v>1277</v>
      </c>
      <c r="G1643" s="221" t="s">
        <v>1276</v>
      </c>
    </row>
    <row r="1644" spans="1:7" x14ac:dyDescent="0.2">
      <c r="A1644" s="185">
        <v>6741</v>
      </c>
      <c r="B1644" s="184" t="s">
        <v>1098</v>
      </c>
      <c r="C1644" s="185" t="s">
        <v>1084</v>
      </c>
      <c r="D1644" s="221" t="s">
        <v>1278</v>
      </c>
      <c r="E1644" s="221" t="s">
        <v>1275</v>
      </c>
      <c r="F1644" s="221" t="s">
        <v>1277</v>
      </c>
      <c r="G1644" s="221" t="s">
        <v>1276</v>
      </c>
    </row>
    <row r="1645" spans="1:7" x14ac:dyDescent="0.2">
      <c r="A1645" s="185">
        <v>6751</v>
      </c>
      <c r="B1645" s="184" t="s">
        <v>1099</v>
      </c>
      <c r="C1645" s="185" t="s">
        <v>1084</v>
      </c>
      <c r="D1645" s="221" t="s">
        <v>1278</v>
      </c>
      <c r="E1645" s="221" t="s">
        <v>1275</v>
      </c>
      <c r="F1645" s="221" t="s">
        <v>1277</v>
      </c>
      <c r="G1645" s="221" t="s">
        <v>1276</v>
      </c>
    </row>
    <row r="1646" spans="1:7" x14ac:dyDescent="0.2">
      <c r="A1646" s="185">
        <v>6752</v>
      </c>
      <c r="B1646" s="184" t="s">
        <v>2457</v>
      </c>
      <c r="C1646" s="185" t="s">
        <v>1084</v>
      </c>
      <c r="D1646" s="221" t="s">
        <v>1278</v>
      </c>
      <c r="E1646" s="221" t="s">
        <v>1275</v>
      </c>
      <c r="F1646" s="221" t="s">
        <v>1277</v>
      </c>
      <c r="G1646" s="221" t="s">
        <v>1277</v>
      </c>
    </row>
    <row r="1647" spans="1:7" x14ac:dyDescent="0.2">
      <c r="A1647" s="185">
        <v>6754</v>
      </c>
      <c r="B1647" s="184" t="s">
        <v>2458</v>
      </c>
      <c r="C1647" s="185" t="s">
        <v>1084</v>
      </c>
      <c r="D1647" s="221" t="s">
        <v>1278</v>
      </c>
      <c r="E1647" s="221" t="s">
        <v>1275</v>
      </c>
      <c r="F1647" s="221" t="s">
        <v>1277</v>
      </c>
      <c r="G1647" s="221" t="s">
        <v>1276</v>
      </c>
    </row>
    <row r="1648" spans="1:7" x14ac:dyDescent="0.2">
      <c r="A1648" s="185">
        <v>6762</v>
      </c>
      <c r="B1648" s="184" t="s">
        <v>2459</v>
      </c>
      <c r="C1648" s="185" t="s">
        <v>1084</v>
      </c>
      <c r="D1648" s="221" t="s">
        <v>1278</v>
      </c>
      <c r="E1648" s="221" t="s">
        <v>1275</v>
      </c>
      <c r="F1648" s="221" t="s">
        <v>1277</v>
      </c>
      <c r="G1648" s="221" t="s">
        <v>1276</v>
      </c>
    </row>
    <row r="1649" spans="1:7" x14ac:dyDescent="0.2">
      <c r="A1649" s="185">
        <v>6763</v>
      </c>
      <c r="B1649" s="184" t="s">
        <v>2460</v>
      </c>
      <c r="C1649" s="185" t="s">
        <v>1084</v>
      </c>
      <c r="D1649" s="221" t="s">
        <v>1278</v>
      </c>
      <c r="E1649" s="221" t="s">
        <v>1275</v>
      </c>
      <c r="F1649" s="221" t="s">
        <v>1277</v>
      </c>
      <c r="G1649" s="221" t="s">
        <v>1276</v>
      </c>
    </row>
    <row r="1650" spans="1:7" x14ac:dyDescent="0.2">
      <c r="A1650" s="185">
        <v>6764</v>
      </c>
      <c r="B1650" s="184" t="s">
        <v>2461</v>
      </c>
      <c r="C1650" s="185" t="s">
        <v>1084</v>
      </c>
      <c r="D1650" s="221" t="s">
        <v>1278</v>
      </c>
      <c r="E1650" s="221" t="s">
        <v>1275</v>
      </c>
      <c r="F1650" s="221" t="s">
        <v>1277</v>
      </c>
      <c r="G1650" s="221" t="s">
        <v>1277</v>
      </c>
    </row>
    <row r="1651" spans="1:7" x14ac:dyDescent="0.2">
      <c r="A1651" s="185">
        <v>6767</v>
      </c>
      <c r="B1651" s="184" t="s">
        <v>1943</v>
      </c>
      <c r="C1651" s="185" t="s">
        <v>1084</v>
      </c>
      <c r="D1651" s="221" t="s">
        <v>1278</v>
      </c>
      <c r="E1651" s="221" t="s">
        <v>1275</v>
      </c>
      <c r="F1651" s="221" t="s">
        <v>1277</v>
      </c>
      <c r="G1651" s="221" t="s">
        <v>1276</v>
      </c>
    </row>
    <row r="1652" spans="1:7" x14ac:dyDescent="0.2">
      <c r="A1652" s="185">
        <v>6771</v>
      </c>
      <c r="B1652" s="184" t="s">
        <v>2462</v>
      </c>
      <c r="C1652" s="185" t="s">
        <v>1084</v>
      </c>
      <c r="D1652" s="221" t="s">
        <v>1278</v>
      </c>
      <c r="E1652" s="221" t="s">
        <v>1275</v>
      </c>
      <c r="F1652" s="221" t="s">
        <v>1277</v>
      </c>
      <c r="G1652" s="221" t="s">
        <v>1276</v>
      </c>
    </row>
    <row r="1653" spans="1:7" x14ac:dyDescent="0.2">
      <c r="A1653" s="185">
        <v>6773</v>
      </c>
      <c r="B1653" s="184" t="s">
        <v>2463</v>
      </c>
      <c r="C1653" s="185" t="s">
        <v>1084</v>
      </c>
      <c r="D1653" s="221" t="s">
        <v>1278</v>
      </c>
      <c r="E1653" s="221" t="s">
        <v>1275</v>
      </c>
      <c r="F1653" s="221" t="s">
        <v>1277</v>
      </c>
      <c r="G1653" s="221" t="s">
        <v>1277</v>
      </c>
    </row>
    <row r="1654" spans="1:7" x14ac:dyDescent="0.2">
      <c r="A1654" s="185">
        <v>6774</v>
      </c>
      <c r="B1654" s="184" t="s">
        <v>2464</v>
      </c>
      <c r="C1654" s="185" t="s">
        <v>1084</v>
      </c>
      <c r="D1654" s="221" t="s">
        <v>1278</v>
      </c>
      <c r="E1654" s="221" t="s">
        <v>1275</v>
      </c>
      <c r="F1654" s="221" t="s">
        <v>1277</v>
      </c>
      <c r="G1654" s="221" t="s">
        <v>1277</v>
      </c>
    </row>
    <row r="1655" spans="1:7" x14ac:dyDescent="0.2">
      <c r="A1655" s="185">
        <v>6780</v>
      </c>
      <c r="B1655" s="184" t="s">
        <v>2465</v>
      </c>
      <c r="C1655" s="185" t="s">
        <v>1084</v>
      </c>
      <c r="D1655" s="221" t="s">
        <v>1278</v>
      </c>
      <c r="E1655" s="221" t="s">
        <v>1275</v>
      </c>
      <c r="F1655" s="221" t="s">
        <v>1277</v>
      </c>
      <c r="G1655" s="221" t="s">
        <v>1277</v>
      </c>
    </row>
    <row r="1656" spans="1:7" x14ac:dyDescent="0.2">
      <c r="A1656" s="185">
        <v>6787</v>
      </c>
      <c r="B1656" s="184" t="s">
        <v>168</v>
      </c>
      <c r="C1656" s="185" t="s">
        <v>1084</v>
      </c>
      <c r="D1656" s="221" t="s">
        <v>1278</v>
      </c>
      <c r="E1656" s="221" t="s">
        <v>1275</v>
      </c>
      <c r="F1656" s="221" t="s">
        <v>1277</v>
      </c>
      <c r="G1656" s="221" t="s">
        <v>1276</v>
      </c>
    </row>
    <row r="1657" spans="1:7" x14ac:dyDescent="0.2">
      <c r="A1657" s="185">
        <v>6791</v>
      </c>
      <c r="B1657" s="184" t="s">
        <v>2466</v>
      </c>
      <c r="C1657" s="185" t="s">
        <v>1084</v>
      </c>
      <c r="D1657" s="221" t="s">
        <v>1278</v>
      </c>
      <c r="E1657" s="221" t="s">
        <v>1275</v>
      </c>
      <c r="F1657" s="221" t="s">
        <v>1277</v>
      </c>
      <c r="G1657" s="221" t="s">
        <v>1277</v>
      </c>
    </row>
    <row r="1658" spans="1:7" x14ac:dyDescent="0.2">
      <c r="A1658" s="185">
        <v>6793</v>
      </c>
      <c r="B1658" s="184" t="s">
        <v>2467</v>
      </c>
      <c r="C1658" s="185" t="s">
        <v>1084</v>
      </c>
      <c r="D1658" s="221" t="s">
        <v>1278</v>
      </c>
      <c r="E1658" s="221" t="s">
        <v>1275</v>
      </c>
      <c r="F1658" s="221" t="s">
        <v>1277</v>
      </c>
      <c r="G1658" s="221" t="s">
        <v>1277</v>
      </c>
    </row>
    <row r="1659" spans="1:7" x14ac:dyDescent="0.2">
      <c r="A1659" s="185">
        <v>6794</v>
      </c>
      <c r="B1659" s="184" t="s">
        <v>2468</v>
      </c>
      <c r="C1659" s="185" t="s">
        <v>1084</v>
      </c>
      <c r="D1659" s="221" t="s">
        <v>1278</v>
      </c>
      <c r="E1659" s="221" t="s">
        <v>1275</v>
      </c>
      <c r="F1659" s="221" t="s">
        <v>1277</v>
      </c>
      <c r="G1659" s="221" t="s">
        <v>1276</v>
      </c>
    </row>
    <row r="1660" spans="1:7" x14ac:dyDescent="0.2">
      <c r="A1660" s="185">
        <v>6800</v>
      </c>
      <c r="B1660" s="184" t="s">
        <v>154</v>
      </c>
      <c r="C1660" s="185" t="s">
        <v>1084</v>
      </c>
      <c r="D1660" s="221" t="s">
        <v>1278</v>
      </c>
      <c r="E1660" s="221" t="s">
        <v>1275</v>
      </c>
      <c r="F1660" s="221" t="s">
        <v>1277</v>
      </c>
      <c r="G1660" s="221" t="s">
        <v>1277</v>
      </c>
    </row>
    <row r="1661" spans="1:7" x14ac:dyDescent="0.2">
      <c r="A1661" s="185">
        <v>6801</v>
      </c>
      <c r="B1661" s="184" t="s">
        <v>2469</v>
      </c>
      <c r="C1661" s="185" t="s">
        <v>1084</v>
      </c>
      <c r="D1661" s="221" t="s">
        <v>1280</v>
      </c>
      <c r="E1661" s="221" t="s">
        <v>1275</v>
      </c>
      <c r="F1661" s="221" t="s">
        <v>1276</v>
      </c>
      <c r="G1661" s="221" t="s">
        <v>1277</v>
      </c>
    </row>
    <row r="1662" spans="1:7" x14ac:dyDescent="0.2">
      <c r="A1662" s="185">
        <v>6803</v>
      </c>
      <c r="B1662" s="184" t="s">
        <v>154</v>
      </c>
      <c r="C1662" s="185" t="s">
        <v>1084</v>
      </c>
      <c r="D1662" s="221" t="s">
        <v>1280</v>
      </c>
      <c r="E1662" s="221" t="s">
        <v>1275</v>
      </c>
      <c r="F1662" s="221" t="s">
        <v>1276</v>
      </c>
      <c r="G1662" s="221" t="s">
        <v>1277</v>
      </c>
    </row>
    <row r="1663" spans="1:7" x14ac:dyDescent="0.2">
      <c r="A1663" s="185">
        <v>6804</v>
      </c>
      <c r="B1663" s="184" t="s">
        <v>2470</v>
      </c>
      <c r="C1663" s="185" t="s">
        <v>1084</v>
      </c>
      <c r="D1663" s="221" t="s">
        <v>1280</v>
      </c>
      <c r="E1663" s="221" t="s">
        <v>1275</v>
      </c>
      <c r="F1663" s="221" t="s">
        <v>1276</v>
      </c>
      <c r="G1663" s="221" t="s">
        <v>1277</v>
      </c>
    </row>
    <row r="1664" spans="1:7" x14ac:dyDescent="0.2">
      <c r="A1664" s="185">
        <v>6805</v>
      </c>
      <c r="B1664" s="184" t="s">
        <v>2471</v>
      </c>
      <c r="C1664" s="185" t="s">
        <v>1084</v>
      </c>
      <c r="D1664" s="221" t="s">
        <v>1280</v>
      </c>
      <c r="E1664" s="221" t="s">
        <v>1275</v>
      </c>
      <c r="F1664" s="221" t="s">
        <v>1276</v>
      </c>
      <c r="G1664" s="221" t="s">
        <v>1277</v>
      </c>
    </row>
    <row r="1665" spans="1:7" x14ac:dyDescent="0.2">
      <c r="A1665" s="185">
        <v>6806</v>
      </c>
      <c r="B1665" s="184" t="s">
        <v>2472</v>
      </c>
      <c r="C1665" s="185" t="s">
        <v>1084</v>
      </c>
      <c r="D1665" s="221" t="s">
        <v>1280</v>
      </c>
      <c r="E1665" s="221" t="s">
        <v>1275</v>
      </c>
      <c r="F1665" s="221" t="s">
        <v>1276</v>
      </c>
      <c r="G1665" s="221" t="s">
        <v>1277</v>
      </c>
    </row>
    <row r="1666" spans="1:7" x14ac:dyDescent="0.2">
      <c r="A1666" s="185">
        <v>6807</v>
      </c>
      <c r="B1666" s="184" t="s">
        <v>2475</v>
      </c>
      <c r="C1666" s="185" t="s">
        <v>1084</v>
      </c>
      <c r="D1666" s="221" t="s">
        <v>1280</v>
      </c>
      <c r="E1666" s="221" t="s">
        <v>1275</v>
      </c>
      <c r="F1666" s="221" t="s">
        <v>1276</v>
      </c>
      <c r="G1666" s="221" t="s">
        <v>1277</v>
      </c>
    </row>
    <row r="1667" spans="1:7" x14ac:dyDescent="0.2">
      <c r="A1667" s="185">
        <v>6811</v>
      </c>
      <c r="B1667" s="184" t="s">
        <v>2476</v>
      </c>
      <c r="C1667" s="185" t="s">
        <v>1084</v>
      </c>
      <c r="D1667" s="221" t="s">
        <v>1278</v>
      </c>
      <c r="E1667" s="221" t="s">
        <v>1275</v>
      </c>
      <c r="F1667" s="221" t="s">
        <v>1277</v>
      </c>
      <c r="G1667" s="221" t="s">
        <v>1276</v>
      </c>
    </row>
    <row r="1668" spans="1:7" x14ac:dyDescent="0.2">
      <c r="A1668" s="185">
        <v>6812</v>
      </c>
      <c r="B1668" s="184" t="s">
        <v>2477</v>
      </c>
      <c r="C1668" s="185" t="s">
        <v>1084</v>
      </c>
      <c r="D1668" s="221" t="s">
        <v>1278</v>
      </c>
      <c r="E1668" s="221" t="s">
        <v>1275</v>
      </c>
      <c r="F1668" s="221" t="s">
        <v>1277</v>
      </c>
      <c r="G1668" s="221" t="s">
        <v>1276</v>
      </c>
    </row>
    <row r="1669" spans="1:7" x14ac:dyDescent="0.2">
      <c r="A1669" s="185">
        <v>6820</v>
      </c>
      <c r="B1669" s="184" t="s">
        <v>2478</v>
      </c>
      <c r="C1669" s="185" t="s">
        <v>1084</v>
      </c>
      <c r="D1669" s="221" t="s">
        <v>1278</v>
      </c>
      <c r="E1669" s="221" t="s">
        <v>1275</v>
      </c>
      <c r="F1669" s="221" t="s">
        <v>1277</v>
      </c>
      <c r="G1669" s="221" t="s">
        <v>1277</v>
      </c>
    </row>
    <row r="1670" spans="1:7" x14ac:dyDescent="0.2">
      <c r="A1670" s="185">
        <v>6822</v>
      </c>
      <c r="B1670" s="184" t="s">
        <v>2479</v>
      </c>
      <c r="C1670" s="185" t="s">
        <v>1084</v>
      </c>
      <c r="D1670" s="221" t="s">
        <v>1278</v>
      </c>
      <c r="E1670" s="221" t="s">
        <v>1275</v>
      </c>
      <c r="F1670" s="221" t="s">
        <v>1277</v>
      </c>
      <c r="G1670" s="221" t="s">
        <v>1277</v>
      </c>
    </row>
    <row r="1671" spans="1:7" x14ac:dyDescent="0.2">
      <c r="A1671" s="185">
        <v>6824</v>
      </c>
      <c r="B1671" s="184" t="s">
        <v>2480</v>
      </c>
      <c r="C1671" s="185" t="s">
        <v>1084</v>
      </c>
      <c r="D1671" s="221" t="s">
        <v>1278</v>
      </c>
      <c r="E1671" s="221" t="s">
        <v>1275</v>
      </c>
      <c r="F1671" s="221" t="s">
        <v>1277</v>
      </c>
      <c r="G1671" s="221" t="s">
        <v>1276</v>
      </c>
    </row>
    <row r="1672" spans="1:7" x14ac:dyDescent="0.2">
      <c r="A1672" s="185">
        <v>6830</v>
      </c>
      <c r="B1672" s="184" t="s">
        <v>2481</v>
      </c>
      <c r="C1672" s="185" t="s">
        <v>1084</v>
      </c>
      <c r="D1672" s="221" t="s">
        <v>1278</v>
      </c>
      <c r="E1672" s="221" t="s">
        <v>1275</v>
      </c>
      <c r="F1672" s="221" t="s">
        <v>1277</v>
      </c>
      <c r="G1672" s="221" t="s">
        <v>1277</v>
      </c>
    </row>
    <row r="1673" spans="1:7" x14ac:dyDescent="0.2">
      <c r="A1673" s="185">
        <v>6832</v>
      </c>
      <c r="B1673" s="184" t="s">
        <v>2482</v>
      </c>
      <c r="C1673" s="185" t="s">
        <v>1084</v>
      </c>
      <c r="D1673" s="221" t="s">
        <v>1278</v>
      </c>
      <c r="E1673" s="221" t="s">
        <v>1275</v>
      </c>
      <c r="F1673" s="221" t="s">
        <v>1277</v>
      </c>
      <c r="G1673" s="221" t="s">
        <v>1277</v>
      </c>
    </row>
    <row r="1674" spans="1:7" x14ac:dyDescent="0.2">
      <c r="A1674" s="185">
        <v>6833</v>
      </c>
      <c r="B1674" s="184" t="s">
        <v>2483</v>
      </c>
      <c r="C1674" s="185" t="s">
        <v>1084</v>
      </c>
      <c r="D1674" s="221" t="s">
        <v>1278</v>
      </c>
      <c r="E1674" s="221" t="s">
        <v>1275</v>
      </c>
      <c r="F1674" s="221" t="s">
        <v>1277</v>
      </c>
      <c r="G1674" s="221" t="s">
        <v>1277</v>
      </c>
    </row>
    <row r="1675" spans="1:7" x14ac:dyDescent="0.2">
      <c r="A1675" s="185">
        <v>6834</v>
      </c>
      <c r="B1675" s="184" t="s">
        <v>2484</v>
      </c>
      <c r="C1675" s="185" t="s">
        <v>1084</v>
      </c>
      <c r="D1675" s="221" t="s">
        <v>1278</v>
      </c>
      <c r="E1675" s="221" t="s">
        <v>1275</v>
      </c>
      <c r="F1675" s="221" t="s">
        <v>1277</v>
      </c>
      <c r="G1675" s="221" t="s">
        <v>1276</v>
      </c>
    </row>
    <row r="1676" spans="1:7" x14ac:dyDescent="0.2">
      <c r="A1676" s="185">
        <v>6836</v>
      </c>
      <c r="B1676" s="184" t="s">
        <v>2485</v>
      </c>
      <c r="C1676" s="185" t="s">
        <v>1084</v>
      </c>
      <c r="D1676" s="221" t="s">
        <v>1278</v>
      </c>
      <c r="E1676" s="221" t="s">
        <v>1275</v>
      </c>
      <c r="F1676" s="221" t="s">
        <v>1277</v>
      </c>
      <c r="G1676" s="221" t="s">
        <v>1276</v>
      </c>
    </row>
    <row r="1677" spans="1:7" x14ac:dyDescent="0.2">
      <c r="A1677" s="185">
        <v>6840</v>
      </c>
      <c r="B1677" s="184" t="s">
        <v>2486</v>
      </c>
      <c r="C1677" s="185" t="s">
        <v>1084</v>
      </c>
      <c r="D1677" s="221" t="s">
        <v>1278</v>
      </c>
      <c r="E1677" s="221" t="s">
        <v>1275</v>
      </c>
      <c r="F1677" s="221" t="s">
        <v>1277</v>
      </c>
      <c r="G1677" s="221" t="s">
        <v>1277</v>
      </c>
    </row>
    <row r="1678" spans="1:7" x14ac:dyDescent="0.2">
      <c r="A1678" s="185">
        <v>6841</v>
      </c>
      <c r="B1678" s="184" t="s">
        <v>2487</v>
      </c>
      <c r="C1678" s="185" t="s">
        <v>1084</v>
      </c>
      <c r="D1678" s="221" t="s">
        <v>1278</v>
      </c>
      <c r="E1678" s="221" t="s">
        <v>1275</v>
      </c>
      <c r="F1678" s="221" t="s">
        <v>1277</v>
      </c>
      <c r="G1678" s="221" t="s">
        <v>1277</v>
      </c>
    </row>
    <row r="1679" spans="1:7" x14ac:dyDescent="0.2">
      <c r="A1679" s="185">
        <v>6842</v>
      </c>
      <c r="B1679" s="184" t="s">
        <v>2488</v>
      </c>
      <c r="C1679" s="185" t="s">
        <v>1084</v>
      </c>
      <c r="D1679" s="221" t="s">
        <v>1278</v>
      </c>
      <c r="E1679" s="221" t="s">
        <v>1275</v>
      </c>
      <c r="F1679" s="221" t="s">
        <v>1277</v>
      </c>
      <c r="G1679" s="221" t="s">
        <v>1277</v>
      </c>
    </row>
    <row r="1680" spans="1:7" x14ac:dyDescent="0.2">
      <c r="A1680" s="185">
        <v>6844</v>
      </c>
      <c r="B1680" s="184" t="s">
        <v>2489</v>
      </c>
      <c r="C1680" s="185" t="s">
        <v>1084</v>
      </c>
      <c r="D1680" s="221" t="s">
        <v>1278</v>
      </c>
      <c r="E1680" s="221" t="s">
        <v>1275</v>
      </c>
      <c r="F1680" s="221" t="s">
        <v>1277</v>
      </c>
      <c r="G1680" s="221" t="s">
        <v>1277</v>
      </c>
    </row>
    <row r="1681" spans="1:7" x14ac:dyDescent="0.2">
      <c r="A1681" s="185">
        <v>6845</v>
      </c>
      <c r="B1681" s="184" t="s">
        <v>2490</v>
      </c>
      <c r="C1681" s="185" t="s">
        <v>1084</v>
      </c>
      <c r="D1681" s="221" t="s">
        <v>1278</v>
      </c>
      <c r="E1681" s="221" t="s">
        <v>1275</v>
      </c>
      <c r="F1681" s="221" t="s">
        <v>1277</v>
      </c>
      <c r="G1681" s="221" t="s">
        <v>1277</v>
      </c>
    </row>
    <row r="1682" spans="1:7" x14ac:dyDescent="0.2">
      <c r="A1682" s="185">
        <v>6850</v>
      </c>
      <c r="B1682" s="184" t="s">
        <v>2491</v>
      </c>
      <c r="C1682" s="185" t="s">
        <v>1084</v>
      </c>
      <c r="D1682" s="221" t="s">
        <v>1278</v>
      </c>
      <c r="E1682" s="221" t="s">
        <v>1275</v>
      </c>
      <c r="F1682" s="221" t="s">
        <v>1277</v>
      </c>
      <c r="G1682" s="221" t="s">
        <v>1277</v>
      </c>
    </row>
    <row r="1683" spans="1:7" x14ac:dyDescent="0.2">
      <c r="A1683" s="185">
        <v>6851</v>
      </c>
      <c r="B1683" s="184" t="s">
        <v>2492</v>
      </c>
      <c r="C1683" s="185" t="s">
        <v>1084</v>
      </c>
      <c r="D1683" s="221" t="s">
        <v>1280</v>
      </c>
      <c r="E1683" s="221" t="s">
        <v>1275</v>
      </c>
      <c r="F1683" s="221" t="s">
        <v>1276</v>
      </c>
      <c r="G1683" s="221" t="s">
        <v>1277</v>
      </c>
    </row>
    <row r="1684" spans="1:7" x14ac:dyDescent="0.2">
      <c r="A1684" s="185">
        <v>6852</v>
      </c>
      <c r="B1684" s="184" t="s">
        <v>2493</v>
      </c>
      <c r="C1684" s="185" t="s">
        <v>1084</v>
      </c>
      <c r="D1684" s="221" t="s">
        <v>1280</v>
      </c>
      <c r="E1684" s="221" t="s">
        <v>1275</v>
      </c>
      <c r="F1684" s="221" t="s">
        <v>1276</v>
      </c>
      <c r="G1684" s="221" t="s">
        <v>1277</v>
      </c>
    </row>
    <row r="1685" spans="1:7" x14ac:dyDescent="0.2">
      <c r="A1685" s="185">
        <v>6853</v>
      </c>
      <c r="B1685" s="184" t="s">
        <v>2494</v>
      </c>
      <c r="C1685" s="185" t="s">
        <v>1084</v>
      </c>
      <c r="D1685" s="221" t="s">
        <v>1280</v>
      </c>
      <c r="E1685" s="221" t="s">
        <v>1275</v>
      </c>
      <c r="F1685" s="221" t="s">
        <v>1276</v>
      </c>
      <c r="G1685" s="221" t="s">
        <v>1277</v>
      </c>
    </row>
    <row r="1686" spans="1:7" x14ac:dyDescent="0.2">
      <c r="A1686" s="185">
        <v>6854</v>
      </c>
      <c r="B1686" s="184" t="s">
        <v>2495</v>
      </c>
      <c r="C1686" s="185" t="s">
        <v>1084</v>
      </c>
      <c r="D1686" s="221" t="s">
        <v>1280</v>
      </c>
      <c r="E1686" s="221" t="s">
        <v>1275</v>
      </c>
      <c r="F1686" s="221" t="s">
        <v>1276</v>
      </c>
      <c r="G1686" s="221" t="s">
        <v>1277</v>
      </c>
    </row>
    <row r="1687" spans="1:7" x14ac:dyDescent="0.2">
      <c r="A1687" s="185">
        <v>6857</v>
      </c>
      <c r="B1687" s="184" t="s">
        <v>2496</v>
      </c>
      <c r="C1687" s="185" t="s">
        <v>1084</v>
      </c>
      <c r="D1687" s="221" t="s">
        <v>1280</v>
      </c>
      <c r="E1687" s="221" t="s">
        <v>1275</v>
      </c>
      <c r="F1687" s="221" t="s">
        <v>1276</v>
      </c>
      <c r="G1687" s="221" t="s">
        <v>1277</v>
      </c>
    </row>
    <row r="1688" spans="1:7" x14ac:dyDescent="0.2">
      <c r="A1688" s="185">
        <v>6858</v>
      </c>
      <c r="B1688" s="184" t="s">
        <v>2497</v>
      </c>
      <c r="C1688" s="185" t="s">
        <v>1084</v>
      </c>
      <c r="D1688" s="221" t="s">
        <v>1278</v>
      </c>
      <c r="E1688" s="221" t="s">
        <v>1275</v>
      </c>
      <c r="F1688" s="221" t="s">
        <v>1277</v>
      </c>
      <c r="G1688" s="221" t="s">
        <v>1277</v>
      </c>
    </row>
    <row r="1689" spans="1:7" x14ac:dyDescent="0.2">
      <c r="A1689" s="185">
        <v>6861</v>
      </c>
      <c r="B1689" s="184" t="s">
        <v>2498</v>
      </c>
      <c r="C1689" s="185" t="s">
        <v>1084</v>
      </c>
      <c r="D1689" s="221" t="s">
        <v>1278</v>
      </c>
      <c r="E1689" s="221" t="s">
        <v>1275</v>
      </c>
      <c r="F1689" s="221" t="s">
        <v>1277</v>
      </c>
      <c r="G1689" s="221" t="s">
        <v>1277</v>
      </c>
    </row>
    <row r="1690" spans="1:7" x14ac:dyDescent="0.2">
      <c r="A1690" s="185">
        <v>6863</v>
      </c>
      <c r="B1690" s="184" t="s">
        <v>2499</v>
      </c>
      <c r="C1690" s="185" t="s">
        <v>1084</v>
      </c>
      <c r="D1690" s="221" t="s">
        <v>1278</v>
      </c>
      <c r="E1690" s="221" t="s">
        <v>1275</v>
      </c>
      <c r="F1690" s="221" t="s">
        <v>1277</v>
      </c>
      <c r="G1690" s="221" t="s">
        <v>1277</v>
      </c>
    </row>
    <row r="1691" spans="1:7" x14ac:dyDescent="0.2">
      <c r="A1691" s="185">
        <v>6866</v>
      </c>
      <c r="B1691" s="184" t="s">
        <v>2500</v>
      </c>
      <c r="C1691" s="185" t="s">
        <v>1084</v>
      </c>
      <c r="D1691" s="221" t="s">
        <v>1278</v>
      </c>
      <c r="E1691" s="221" t="s">
        <v>1275</v>
      </c>
      <c r="F1691" s="221" t="s">
        <v>1277</v>
      </c>
      <c r="G1691" s="221" t="s">
        <v>1276</v>
      </c>
    </row>
    <row r="1692" spans="1:7" x14ac:dyDescent="0.2">
      <c r="A1692" s="185">
        <v>6867</v>
      </c>
      <c r="B1692" s="184" t="s">
        <v>2501</v>
      </c>
      <c r="C1692" s="185" t="s">
        <v>1084</v>
      </c>
      <c r="D1692" s="221" t="s">
        <v>1278</v>
      </c>
      <c r="E1692" s="221" t="s">
        <v>1275</v>
      </c>
      <c r="F1692" s="221" t="s">
        <v>1277</v>
      </c>
      <c r="G1692" s="221" t="s">
        <v>1276</v>
      </c>
    </row>
    <row r="1693" spans="1:7" x14ac:dyDescent="0.2">
      <c r="A1693" s="185">
        <v>6870</v>
      </c>
      <c r="B1693" s="184" t="s">
        <v>2502</v>
      </c>
      <c r="C1693" s="185" t="s">
        <v>1084</v>
      </c>
      <c r="D1693" s="221" t="s">
        <v>1278</v>
      </c>
      <c r="E1693" s="221" t="s">
        <v>1275</v>
      </c>
      <c r="F1693" s="221" t="s">
        <v>1277</v>
      </c>
      <c r="G1693" s="221" t="s">
        <v>1277</v>
      </c>
    </row>
    <row r="1694" spans="1:7" x14ac:dyDescent="0.2">
      <c r="A1694" s="185">
        <v>6874</v>
      </c>
      <c r="B1694" s="184" t="s">
        <v>2503</v>
      </c>
      <c r="C1694" s="185" t="s">
        <v>1084</v>
      </c>
      <c r="D1694" s="221" t="s">
        <v>1278</v>
      </c>
      <c r="E1694" s="221" t="s">
        <v>1275</v>
      </c>
      <c r="F1694" s="221" t="s">
        <v>1277</v>
      </c>
      <c r="G1694" s="221" t="s">
        <v>1276</v>
      </c>
    </row>
    <row r="1695" spans="1:7" x14ac:dyDescent="0.2">
      <c r="A1695" s="185">
        <v>6881</v>
      </c>
      <c r="B1695" s="184" t="s">
        <v>2504</v>
      </c>
      <c r="C1695" s="185" t="s">
        <v>1084</v>
      </c>
      <c r="D1695" s="221" t="s">
        <v>1278</v>
      </c>
      <c r="E1695" s="221" t="s">
        <v>1275</v>
      </c>
      <c r="F1695" s="221" t="s">
        <v>1277</v>
      </c>
      <c r="G1695" s="221" t="s">
        <v>1277</v>
      </c>
    </row>
    <row r="1696" spans="1:7" x14ac:dyDescent="0.2">
      <c r="A1696" s="185">
        <v>6882</v>
      </c>
      <c r="B1696" s="184" t="s">
        <v>2505</v>
      </c>
      <c r="C1696" s="185" t="s">
        <v>1084</v>
      </c>
      <c r="D1696" s="221" t="s">
        <v>1278</v>
      </c>
      <c r="E1696" s="221" t="s">
        <v>1275</v>
      </c>
      <c r="F1696" s="221" t="s">
        <v>1277</v>
      </c>
      <c r="G1696" s="221" t="s">
        <v>1276</v>
      </c>
    </row>
    <row r="1697" spans="1:7" x14ac:dyDescent="0.2">
      <c r="A1697" s="185">
        <v>6883</v>
      </c>
      <c r="B1697" s="184" t="s">
        <v>2506</v>
      </c>
      <c r="C1697" s="185" t="s">
        <v>1084</v>
      </c>
      <c r="D1697" s="221" t="s">
        <v>1278</v>
      </c>
      <c r="E1697" s="221" t="s">
        <v>1275</v>
      </c>
      <c r="F1697" s="221" t="s">
        <v>1277</v>
      </c>
      <c r="G1697" s="221" t="s">
        <v>1277</v>
      </c>
    </row>
    <row r="1698" spans="1:7" x14ac:dyDescent="0.2">
      <c r="A1698" s="185">
        <v>6884</v>
      </c>
      <c r="B1698" s="184" t="s">
        <v>2507</v>
      </c>
      <c r="C1698" s="185" t="s">
        <v>1084</v>
      </c>
      <c r="D1698" s="221" t="s">
        <v>1278</v>
      </c>
      <c r="E1698" s="221" t="s">
        <v>1275</v>
      </c>
      <c r="F1698" s="221" t="s">
        <v>1277</v>
      </c>
      <c r="G1698" s="221" t="s">
        <v>1276</v>
      </c>
    </row>
    <row r="1699" spans="1:7" x14ac:dyDescent="0.2">
      <c r="A1699" s="185">
        <v>6886</v>
      </c>
      <c r="B1699" s="184" t="s">
        <v>2508</v>
      </c>
      <c r="C1699" s="185" t="s">
        <v>1084</v>
      </c>
      <c r="D1699" s="221" t="s">
        <v>1278</v>
      </c>
      <c r="E1699" s="221" t="s">
        <v>1275</v>
      </c>
      <c r="F1699" s="221" t="s">
        <v>1277</v>
      </c>
      <c r="G1699" s="221" t="s">
        <v>1276</v>
      </c>
    </row>
    <row r="1700" spans="1:7" x14ac:dyDescent="0.2">
      <c r="A1700" s="185">
        <v>6888</v>
      </c>
      <c r="B1700" s="184" t="s">
        <v>2509</v>
      </c>
      <c r="C1700" s="185" t="s">
        <v>1084</v>
      </c>
      <c r="D1700" s="221" t="s">
        <v>1278</v>
      </c>
      <c r="E1700" s="221" t="s">
        <v>1275</v>
      </c>
      <c r="F1700" s="221" t="s">
        <v>1277</v>
      </c>
      <c r="G1700" s="221" t="s">
        <v>1276</v>
      </c>
    </row>
    <row r="1701" spans="1:7" x14ac:dyDescent="0.2">
      <c r="A1701" s="185">
        <v>6890</v>
      </c>
      <c r="B1701" s="184" t="s">
        <v>2510</v>
      </c>
      <c r="C1701" s="185" t="s">
        <v>1084</v>
      </c>
      <c r="D1701" s="221" t="s">
        <v>1278</v>
      </c>
      <c r="E1701" s="221" t="s">
        <v>1275</v>
      </c>
      <c r="F1701" s="221" t="s">
        <v>1277</v>
      </c>
      <c r="G1701" s="221" t="s">
        <v>1277</v>
      </c>
    </row>
    <row r="1702" spans="1:7" x14ac:dyDescent="0.2">
      <c r="A1702" s="185">
        <v>6893</v>
      </c>
      <c r="B1702" s="184" t="s">
        <v>2511</v>
      </c>
      <c r="C1702" s="185" t="s">
        <v>1084</v>
      </c>
      <c r="D1702" s="221" t="s">
        <v>1280</v>
      </c>
      <c r="E1702" s="221" t="s">
        <v>1275</v>
      </c>
      <c r="F1702" s="221" t="s">
        <v>1276</v>
      </c>
      <c r="G1702" s="221" t="s">
        <v>1277</v>
      </c>
    </row>
    <row r="1703" spans="1:7" x14ac:dyDescent="0.2">
      <c r="A1703" s="185">
        <v>6900</v>
      </c>
      <c r="B1703" s="184" t="s">
        <v>2512</v>
      </c>
      <c r="C1703" s="185" t="s">
        <v>1084</v>
      </c>
      <c r="D1703" s="221" t="s">
        <v>1278</v>
      </c>
      <c r="E1703" s="221" t="s">
        <v>1275</v>
      </c>
      <c r="F1703" s="221" t="s">
        <v>1277</v>
      </c>
      <c r="G1703" s="221" t="s">
        <v>1277</v>
      </c>
    </row>
    <row r="1704" spans="1:7" x14ac:dyDescent="0.2">
      <c r="A1704" s="185">
        <v>6901</v>
      </c>
      <c r="B1704" s="184" t="s">
        <v>2513</v>
      </c>
      <c r="C1704" s="185" t="s">
        <v>1084</v>
      </c>
      <c r="D1704" s="221" t="s">
        <v>1280</v>
      </c>
      <c r="E1704" s="221" t="s">
        <v>1275</v>
      </c>
      <c r="F1704" s="221" t="s">
        <v>1276</v>
      </c>
      <c r="G1704" s="221" t="s">
        <v>1277</v>
      </c>
    </row>
    <row r="1705" spans="1:7" x14ac:dyDescent="0.2">
      <c r="A1705" s="185">
        <v>6903</v>
      </c>
      <c r="B1705" s="184" t="s">
        <v>2514</v>
      </c>
      <c r="C1705" s="185" t="s">
        <v>1084</v>
      </c>
      <c r="D1705" s="221" t="s">
        <v>1280</v>
      </c>
      <c r="E1705" s="221" t="s">
        <v>1275</v>
      </c>
      <c r="F1705" s="221" t="s">
        <v>1276</v>
      </c>
      <c r="G1705" s="221" t="s">
        <v>1277</v>
      </c>
    </row>
    <row r="1706" spans="1:7" x14ac:dyDescent="0.2">
      <c r="A1706" s="185">
        <v>6904</v>
      </c>
      <c r="B1706" s="184" t="s">
        <v>2515</v>
      </c>
      <c r="C1706" s="185" t="s">
        <v>1084</v>
      </c>
      <c r="D1706" s="221" t="s">
        <v>1280</v>
      </c>
      <c r="E1706" s="221" t="s">
        <v>1275</v>
      </c>
      <c r="F1706" s="221" t="s">
        <v>1276</v>
      </c>
      <c r="G1706" s="221" t="s">
        <v>1277</v>
      </c>
    </row>
    <row r="1707" spans="1:7" x14ac:dyDescent="0.2">
      <c r="A1707" s="185">
        <v>6905</v>
      </c>
      <c r="B1707" s="184" t="s">
        <v>2516</v>
      </c>
      <c r="C1707" s="185" t="s">
        <v>1084</v>
      </c>
      <c r="D1707" s="221" t="s">
        <v>1280</v>
      </c>
      <c r="E1707" s="221" t="s">
        <v>1275</v>
      </c>
      <c r="F1707" s="221" t="s">
        <v>1276</v>
      </c>
      <c r="G1707" s="221" t="s">
        <v>1277</v>
      </c>
    </row>
    <row r="1708" spans="1:7" x14ac:dyDescent="0.2">
      <c r="A1708" s="185">
        <v>6911</v>
      </c>
      <c r="B1708" s="184" t="s">
        <v>2517</v>
      </c>
      <c r="C1708" s="185" t="s">
        <v>1084</v>
      </c>
      <c r="D1708" s="221" t="s">
        <v>1278</v>
      </c>
      <c r="E1708" s="221" t="s">
        <v>1275</v>
      </c>
      <c r="F1708" s="221" t="s">
        <v>1277</v>
      </c>
      <c r="G1708" s="221" t="s">
        <v>1277</v>
      </c>
    </row>
    <row r="1709" spans="1:7" x14ac:dyDescent="0.2">
      <c r="A1709" s="185">
        <v>6912</v>
      </c>
      <c r="B1709" s="184" t="s">
        <v>2518</v>
      </c>
      <c r="C1709" s="185" t="s">
        <v>1084</v>
      </c>
      <c r="D1709" s="221" t="s">
        <v>1278</v>
      </c>
      <c r="E1709" s="221" t="s">
        <v>1275</v>
      </c>
      <c r="F1709" s="221" t="s">
        <v>1277</v>
      </c>
      <c r="G1709" s="221" t="s">
        <v>1277</v>
      </c>
    </row>
    <row r="1710" spans="1:7" x14ac:dyDescent="0.2">
      <c r="A1710" s="185">
        <v>6914</v>
      </c>
      <c r="B1710" s="184" t="s">
        <v>2519</v>
      </c>
      <c r="C1710" s="185" t="s">
        <v>1084</v>
      </c>
      <c r="D1710" s="221" t="s">
        <v>1278</v>
      </c>
      <c r="E1710" s="221" t="s">
        <v>1275</v>
      </c>
      <c r="F1710" s="221" t="s">
        <v>1277</v>
      </c>
      <c r="G1710" s="221" t="s">
        <v>1276</v>
      </c>
    </row>
    <row r="1711" spans="1:7" x14ac:dyDescent="0.2">
      <c r="A1711" s="185">
        <v>6921</v>
      </c>
      <c r="B1711" s="184" t="s">
        <v>2520</v>
      </c>
      <c r="C1711" s="185" t="s">
        <v>1084</v>
      </c>
      <c r="D1711" s="221" t="s">
        <v>1278</v>
      </c>
      <c r="E1711" s="221" t="s">
        <v>1275</v>
      </c>
      <c r="F1711" s="221" t="s">
        <v>1277</v>
      </c>
      <c r="G1711" s="221" t="s">
        <v>1277</v>
      </c>
    </row>
    <row r="1712" spans="1:7" x14ac:dyDescent="0.2">
      <c r="A1712" s="185">
        <v>6922</v>
      </c>
      <c r="B1712" s="184" t="s">
        <v>2521</v>
      </c>
      <c r="C1712" s="185" t="s">
        <v>1084</v>
      </c>
      <c r="D1712" s="221" t="s">
        <v>1278</v>
      </c>
      <c r="E1712" s="221" t="s">
        <v>1275</v>
      </c>
      <c r="F1712" s="221" t="s">
        <v>1277</v>
      </c>
      <c r="G1712" s="221" t="s">
        <v>1277</v>
      </c>
    </row>
    <row r="1713" spans="1:7" x14ac:dyDescent="0.2">
      <c r="A1713" s="185">
        <v>6923</v>
      </c>
      <c r="B1713" s="184" t="s">
        <v>2522</v>
      </c>
      <c r="C1713" s="185" t="s">
        <v>1084</v>
      </c>
      <c r="D1713" s="221" t="s">
        <v>1278</v>
      </c>
      <c r="E1713" s="221" t="s">
        <v>1275</v>
      </c>
      <c r="F1713" s="221" t="s">
        <v>1277</v>
      </c>
      <c r="G1713" s="221" t="s">
        <v>1277</v>
      </c>
    </row>
    <row r="1714" spans="1:7" x14ac:dyDescent="0.2">
      <c r="A1714" s="185">
        <v>6932</v>
      </c>
      <c r="B1714" s="184" t="s">
        <v>2523</v>
      </c>
      <c r="C1714" s="185" t="s">
        <v>1084</v>
      </c>
      <c r="D1714" s="221" t="s">
        <v>1278</v>
      </c>
      <c r="E1714" s="221" t="s">
        <v>1275</v>
      </c>
      <c r="F1714" s="221" t="s">
        <v>1277</v>
      </c>
      <c r="G1714" s="221" t="s">
        <v>1277</v>
      </c>
    </row>
    <row r="1715" spans="1:7" x14ac:dyDescent="0.2">
      <c r="A1715" s="185">
        <v>6933</v>
      </c>
      <c r="B1715" s="184" t="s">
        <v>2524</v>
      </c>
      <c r="C1715" s="185" t="s">
        <v>1084</v>
      </c>
      <c r="D1715" s="221" t="s">
        <v>1278</v>
      </c>
      <c r="E1715" s="221" t="s">
        <v>1275</v>
      </c>
      <c r="F1715" s="221" t="s">
        <v>1277</v>
      </c>
      <c r="G1715" s="221" t="s">
        <v>1276</v>
      </c>
    </row>
    <row r="1716" spans="1:7" x14ac:dyDescent="0.2">
      <c r="A1716" s="185">
        <v>6934</v>
      </c>
      <c r="B1716" s="184" t="s">
        <v>2525</v>
      </c>
      <c r="C1716" s="185" t="s">
        <v>1084</v>
      </c>
      <c r="D1716" s="221" t="s">
        <v>1278</v>
      </c>
      <c r="E1716" s="221" t="s">
        <v>1275</v>
      </c>
      <c r="F1716" s="221" t="s">
        <v>1277</v>
      </c>
      <c r="G1716" s="221" t="s">
        <v>1276</v>
      </c>
    </row>
    <row r="1717" spans="1:7" x14ac:dyDescent="0.2">
      <c r="A1717" s="185">
        <v>6941</v>
      </c>
      <c r="B1717" s="184" t="s">
        <v>2526</v>
      </c>
      <c r="C1717" s="185" t="s">
        <v>1084</v>
      </c>
      <c r="D1717" s="221" t="s">
        <v>1278</v>
      </c>
      <c r="E1717" s="221" t="s">
        <v>1275</v>
      </c>
      <c r="F1717" s="221" t="s">
        <v>1277</v>
      </c>
      <c r="G1717" s="221" t="s">
        <v>1276</v>
      </c>
    </row>
    <row r="1718" spans="1:7" x14ac:dyDescent="0.2">
      <c r="A1718" s="185">
        <v>6942</v>
      </c>
      <c r="B1718" s="184" t="s">
        <v>1948</v>
      </c>
      <c r="C1718" s="185" t="s">
        <v>1084</v>
      </c>
      <c r="D1718" s="221" t="s">
        <v>1278</v>
      </c>
      <c r="E1718" s="221" t="s">
        <v>1275</v>
      </c>
      <c r="F1718" s="221" t="s">
        <v>1277</v>
      </c>
      <c r="G1718" s="221" t="s">
        <v>1277</v>
      </c>
    </row>
    <row r="1719" spans="1:7" x14ac:dyDescent="0.2">
      <c r="A1719" s="185">
        <v>6943</v>
      </c>
      <c r="B1719" s="184" t="s">
        <v>2527</v>
      </c>
      <c r="C1719" s="185" t="s">
        <v>1084</v>
      </c>
      <c r="D1719" s="221" t="s">
        <v>1278</v>
      </c>
      <c r="E1719" s="221" t="s">
        <v>1275</v>
      </c>
      <c r="F1719" s="221" t="s">
        <v>1277</v>
      </c>
      <c r="G1719" s="221" t="s">
        <v>1276</v>
      </c>
    </row>
    <row r="1720" spans="1:7" x14ac:dyDescent="0.2">
      <c r="A1720" s="185">
        <v>6951</v>
      </c>
      <c r="B1720" s="184" t="s">
        <v>2528</v>
      </c>
      <c r="C1720" s="185" t="s">
        <v>1084</v>
      </c>
      <c r="D1720" s="221" t="s">
        <v>1278</v>
      </c>
      <c r="E1720" s="221" t="s">
        <v>1275</v>
      </c>
      <c r="F1720" s="221" t="s">
        <v>1277</v>
      </c>
      <c r="G1720" s="221" t="s">
        <v>1276</v>
      </c>
    </row>
    <row r="1721" spans="1:7" x14ac:dyDescent="0.2">
      <c r="A1721" s="185">
        <v>6952</v>
      </c>
      <c r="B1721" s="184" t="s">
        <v>2529</v>
      </c>
      <c r="C1721" s="185" t="s">
        <v>1084</v>
      </c>
      <c r="D1721" s="221" t="s">
        <v>1278</v>
      </c>
      <c r="E1721" s="221" t="s">
        <v>1275</v>
      </c>
      <c r="F1721" s="221" t="s">
        <v>1277</v>
      </c>
      <c r="G1721" s="221" t="s">
        <v>1277</v>
      </c>
    </row>
    <row r="1722" spans="1:7" x14ac:dyDescent="0.2">
      <c r="A1722" s="185">
        <v>6960</v>
      </c>
      <c r="B1722" s="184" t="s">
        <v>2530</v>
      </c>
      <c r="C1722" s="185" t="s">
        <v>1084</v>
      </c>
      <c r="D1722" s="221" t="s">
        <v>1278</v>
      </c>
      <c r="E1722" s="221" t="s">
        <v>1275</v>
      </c>
      <c r="F1722" s="221" t="s">
        <v>1277</v>
      </c>
      <c r="G1722" s="221" t="s">
        <v>1277</v>
      </c>
    </row>
    <row r="1723" spans="1:7" x14ac:dyDescent="0.2">
      <c r="A1723" s="185">
        <v>6961</v>
      </c>
      <c r="B1723" s="184" t="s">
        <v>2531</v>
      </c>
      <c r="C1723" s="185" t="s">
        <v>1084</v>
      </c>
      <c r="D1723" s="221" t="s">
        <v>1280</v>
      </c>
      <c r="E1723" s="221" t="s">
        <v>1275</v>
      </c>
      <c r="F1723" s="221" t="s">
        <v>1276</v>
      </c>
      <c r="G1723" s="221" t="s">
        <v>1277</v>
      </c>
    </row>
    <row r="1724" spans="1:7" x14ac:dyDescent="0.2">
      <c r="A1724" s="185">
        <v>6971</v>
      </c>
      <c r="B1724" s="184" t="s">
        <v>2532</v>
      </c>
      <c r="C1724" s="185" t="s">
        <v>1084</v>
      </c>
      <c r="D1724" s="221" t="s">
        <v>1278</v>
      </c>
      <c r="E1724" s="221" t="s">
        <v>1275</v>
      </c>
      <c r="F1724" s="221" t="s">
        <v>1277</v>
      </c>
      <c r="G1724" s="221" t="s">
        <v>1277</v>
      </c>
    </row>
    <row r="1725" spans="1:7" x14ac:dyDescent="0.2">
      <c r="A1725" s="185">
        <v>6972</v>
      </c>
      <c r="B1725" s="184" t="s">
        <v>2533</v>
      </c>
      <c r="C1725" s="185" t="s">
        <v>1084</v>
      </c>
      <c r="D1725" s="221" t="s">
        <v>1278</v>
      </c>
      <c r="E1725" s="221" t="s">
        <v>1275</v>
      </c>
      <c r="F1725" s="221" t="s">
        <v>1277</v>
      </c>
      <c r="G1725" s="221" t="s">
        <v>1277</v>
      </c>
    </row>
    <row r="1726" spans="1:7" x14ac:dyDescent="0.2">
      <c r="A1726" s="185">
        <v>6973</v>
      </c>
      <c r="B1726" s="184" t="s">
        <v>2534</v>
      </c>
      <c r="C1726" s="185" t="s">
        <v>1084</v>
      </c>
      <c r="D1726" s="221" t="s">
        <v>1278</v>
      </c>
      <c r="E1726" s="221" t="s">
        <v>1275</v>
      </c>
      <c r="F1726" s="221" t="s">
        <v>1277</v>
      </c>
      <c r="G1726" s="221" t="s">
        <v>1277</v>
      </c>
    </row>
    <row r="1727" spans="1:7" x14ac:dyDescent="0.2">
      <c r="A1727" s="185">
        <v>6974</v>
      </c>
      <c r="B1727" s="184" t="s">
        <v>2535</v>
      </c>
      <c r="C1727" s="185" t="s">
        <v>1084</v>
      </c>
      <c r="D1727" s="221" t="s">
        <v>1278</v>
      </c>
      <c r="E1727" s="221" t="s">
        <v>1275</v>
      </c>
      <c r="F1727" s="221" t="s">
        <v>1277</v>
      </c>
      <c r="G1727" s="221" t="s">
        <v>1277</v>
      </c>
    </row>
    <row r="1728" spans="1:7" x14ac:dyDescent="0.2">
      <c r="A1728" s="185">
        <v>6991</v>
      </c>
      <c r="B1728" s="184" t="s">
        <v>2536</v>
      </c>
      <c r="C1728" s="185" t="s">
        <v>1084</v>
      </c>
      <c r="D1728" s="221" t="s">
        <v>1278</v>
      </c>
      <c r="E1728" s="221" t="s">
        <v>1275</v>
      </c>
      <c r="F1728" s="221" t="s">
        <v>1277</v>
      </c>
      <c r="G1728" s="221" t="s">
        <v>1277</v>
      </c>
    </row>
    <row r="1729" spans="1:7" x14ac:dyDescent="0.2">
      <c r="A1729" s="185">
        <v>6992</v>
      </c>
      <c r="B1729" s="184" t="s">
        <v>2537</v>
      </c>
      <c r="C1729" s="185" t="s">
        <v>1084</v>
      </c>
      <c r="D1729" s="221" t="s">
        <v>1278</v>
      </c>
      <c r="E1729" s="221" t="s">
        <v>1275</v>
      </c>
      <c r="F1729" s="221" t="s">
        <v>1277</v>
      </c>
      <c r="G1729" s="221" t="s">
        <v>1277</v>
      </c>
    </row>
    <row r="1730" spans="1:7" x14ac:dyDescent="0.2">
      <c r="A1730" s="185">
        <v>6993</v>
      </c>
      <c r="B1730" s="184" t="s">
        <v>2538</v>
      </c>
      <c r="C1730" s="185" t="s">
        <v>1084</v>
      </c>
      <c r="D1730" s="221" t="s">
        <v>1278</v>
      </c>
      <c r="E1730" s="221" t="s">
        <v>1275</v>
      </c>
      <c r="F1730" s="221" t="s">
        <v>1277</v>
      </c>
      <c r="G1730" s="221" t="s">
        <v>1276</v>
      </c>
    </row>
    <row r="1731" spans="1:7" x14ac:dyDescent="0.2">
      <c r="A1731" s="185">
        <v>7000</v>
      </c>
      <c r="B1731" s="184" t="s">
        <v>150</v>
      </c>
      <c r="C1731" s="185" t="s">
        <v>1820</v>
      </c>
      <c r="D1731" s="221" t="s">
        <v>1278</v>
      </c>
      <c r="E1731" s="221" t="s">
        <v>1275</v>
      </c>
      <c r="F1731" s="221" t="s">
        <v>1277</v>
      </c>
      <c r="G1731" s="221" t="s">
        <v>1277</v>
      </c>
    </row>
    <row r="1732" spans="1:7" x14ac:dyDescent="0.2">
      <c r="A1732" s="185">
        <v>7001</v>
      </c>
      <c r="B1732" s="184" t="s">
        <v>2539</v>
      </c>
      <c r="C1732" s="185" t="s">
        <v>1820</v>
      </c>
      <c r="D1732" s="221" t="s">
        <v>1280</v>
      </c>
      <c r="E1732" s="221" t="s">
        <v>1275</v>
      </c>
      <c r="F1732" s="221" t="s">
        <v>1276</v>
      </c>
      <c r="G1732" s="221" t="s">
        <v>1277</v>
      </c>
    </row>
    <row r="1733" spans="1:7" x14ac:dyDescent="0.2">
      <c r="A1733" s="185">
        <v>7002</v>
      </c>
      <c r="B1733" s="184" t="s">
        <v>150</v>
      </c>
      <c r="C1733" s="185" t="s">
        <v>1820</v>
      </c>
      <c r="D1733" s="221" t="s">
        <v>1280</v>
      </c>
      <c r="E1733" s="221" t="s">
        <v>1275</v>
      </c>
      <c r="F1733" s="221" t="s">
        <v>1276</v>
      </c>
      <c r="G1733" s="221" t="s">
        <v>1277</v>
      </c>
    </row>
    <row r="1734" spans="1:7" x14ac:dyDescent="0.2">
      <c r="A1734" s="185">
        <v>7011</v>
      </c>
      <c r="B1734" s="184" t="s">
        <v>2540</v>
      </c>
      <c r="C1734" s="185" t="s">
        <v>1820</v>
      </c>
      <c r="D1734" s="221" t="s">
        <v>1278</v>
      </c>
      <c r="E1734" s="221" t="s">
        <v>1275</v>
      </c>
      <c r="F1734" s="221" t="s">
        <v>1277</v>
      </c>
      <c r="G1734" s="221" t="s">
        <v>1276</v>
      </c>
    </row>
    <row r="1735" spans="1:7" x14ac:dyDescent="0.2">
      <c r="A1735" s="185">
        <v>7013</v>
      </c>
      <c r="B1735" s="184" t="s">
        <v>2541</v>
      </c>
      <c r="C1735" s="185" t="s">
        <v>1820</v>
      </c>
      <c r="D1735" s="221" t="s">
        <v>1278</v>
      </c>
      <c r="E1735" s="221" t="s">
        <v>1275</v>
      </c>
      <c r="F1735" s="221" t="s">
        <v>1277</v>
      </c>
      <c r="G1735" s="221" t="s">
        <v>1277</v>
      </c>
    </row>
    <row r="1736" spans="1:7" x14ac:dyDescent="0.2">
      <c r="A1736" s="185">
        <v>7021</v>
      </c>
      <c r="B1736" s="184" t="s">
        <v>2542</v>
      </c>
      <c r="C1736" s="185" t="s">
        <v>1820</v>
      </c>
      <c r="D1736" s="221" t="s">
        <v>1278</v>
      </c>
      <c r="E1736" s="221" t="s">
        <v>1275</v>
      </c>
      <c r="F1736" s="221" t="s">
        <v>1277</v>
      </c>
      <c r="G1736" s="221" t="s">
        <v>1277</v>
      </c>
    </row>
    <row r="1737" spans="1:7" x14ac:dyDescent="0.2">
      <c r="A1737" s="185">
        <v>7022</v>
      </c>
      <c r="B1737" s="184" t="s">
        <v>2543</v>
      </c>
      <c r="C1737" s="185" t="s">
        <v>1820</v>
      </c>
      <c r="D1737" s="221" t="s">
        <v>1278</v>
      </c>
      <c r="E1737" s="221" t="s">
        <v>1275</v>
      </c>
      <c r="F1737" s="221" t="s">
        <v>1277</v>
      </c>
      <c r="G1737" s="221" t="s">
        <v>1277</v>
      </c>
    </row>
    <row r="1738" spans="1:7" x14ac:dyDescent="0.2">
      <c r="A1738" s="185">
        <v>7023</v>
      </c>
      <c r="B1738" s="184" t="s">
        <v>2544</v>
      </c>
      <c r="C1738" s="185" t="s">
        <v>1820</v>
      </c>
      <c r="D1738" s="221" t="s">
        <v>1278</v>
      </c>
      <c r="E1738" s="221" t="s">
        <v>1275</v>
      </c>
      <c r="F1738" s="221" t="s">
        <v>1277</v>
      </c>
      <c r="G1738" s="221" t="s">
        <v>1276</v>
      </c>
    </row>
    <row r="1739" spans="1:7" x14ac:dyDescent="0.2">
      <c r="A1739" s="185">
        <v>7024</v>
      </c>
      <c r="B1739" s="184" t="s">
        <v>2545</v>
      </c>
      <c r="C1739" s="185" t="s">
        <v>1820</v>
      </c>
      <c r="D1739" s="221" t="s">
        <v>1278</v>
      </c>
      <c r="E1739" s="221" t="s">
        <v>1275</v>
      </c>
      <c r="F1739" s="221" t="s">
        <v>1277</v>
      </c>
      <c r="G1739" s="221" t="s">
        <v>1277</v>
      </c>
    </row>
    <row r="1740" spans="1:7" x14ac:dyDescent="0.2">
      <c r="A1740" s="185">
        <v>7031</v>
      </c>
      <c r="B1740" s="184" t="s">
        <v>2546</v>
      </c>
      <c r="C1740" s="185" t="s">
        <v>1820</v>
      </c>
      <c r="D1740" s="221" t="s">
        <v>1278</v>
      </c>
      <c r="E1740" s="221" t="s">
        <v>1275</v>
      </c>
      <c r="F1740" s="221" t="s">
        <v>1277</v>
      </c>
      <c r="G1740" s="221" t="s">
        <v>1276</v>
      </c>
    </row>
    <row r="1741" spans="1:7" x14ac:dyDescent="0.2">
      <c r="A1741" s="185">
        <v>7032</v>
      </c>
      <c r="B1741" s="184" t="s">
        <v>2547</v>
      </c>
      <c r="C1741" s="185" t="s">
        <v>1820</v>
      </c>
      <c r="D1741" s="221" t="s">
        <v>1278</v>
      </c>
      <c r="E1741" s="221" t="s">
        <v>1275</v>
      </c>
      <c r="F1741" s="221" t="s">
        <v>1277</v>
      </c>
      <c r="G1741" s="221" t="s">
        <v>1276</v>
      </c>
    </row>
    <row r="1742" spans="1:7" x14ac:dyDescent="0.2">
      <c r="A1742" s="185">
        <v>7033</v>
      </c>
      <c r="B1742" s="184" t="s">
        <v>2548</v>
      </c>
      <c r="C1742" s="185" t="s">
        <v>1820</v>
      </c>
      <c r="D1742" s="221" t="s">
        <v>1278</v>
      </c>
      <c r="E1742" s="221" t="s">
        <v>1275</v>
      </c>
      <c r="F1742" s="221" t="s">
        <v>1277</v>
      </c>
      <c r="G1742" s="221" t="s">
        <v>1277</v>
      </c>
    </row>
    <row r="1743" spans="1:7" x14ac:dyDescent="0.2">
      <c r="A1743" s="185">
        <v>7034</v>
      </c>
      <c r="B1743" s="184" t="s">
        <v>2549</v>
      </c>
      <c r="C1743" s="185" t="s">
        <v>1820</v>
      </c>
      <c r="D1743" s="221" t="s">
        <v>1278</v>
      </c>
      <c r="E1743" s="221" t="s">
        <v>1275</v>
      </c>
      <c r="F1743" s="221" t="s">
        <v>1277</v>
      </c>
      <c r="G1743" s="221" t="s">
        <v>1276</v>
      </c>
    </row>
    <row r="1744" spans="1:7" x14ac:dyDescent="0.2">
      <c r="A1744" s="185">
        <v>7035</v>
      </c>
      <c r="B1744" s="184" t="s">
        <v>2550</v>
      </c>
      <c r="C1744" s="185" t="s">
        <v>1820</v>
      </c>
      <c r="D1744" s="221" t="s">
        <v>1278</v>
      </c>
      <c r="E1744" s="221" t="s">
        <v>1275</v>
      </c>
      <c r="F1744" s="221" t="s">
        <v>1277</v>
      </c>
      <c r="G1744" s="221" t="s">
        <v>1277</v>
      </c>
    </row>
    <row r="1745" spans="1:7" x14ac:dyDescent="0.2">
      <c r="A1745" s="185">
        <v>7041</v>
      </c>
      <c r="B1745" s="184" t="s">
        <v>2551</v>
      </c>
      <c r="C1745" s="185" t="s">
        <v>1820</v>
      </c>
      <c r="D1745" s="221" t="s">
        <v>1278</v>
      </c>
      <c r="E1745" s="221" t="s">
        <v>1275</v>
      </c>
      <c r="F1745" s="221" t="s">
        <v>1277</v>
      </c>
      <c r="G1745" s="221" t="s">
        <v>1277</v>
      </c>
    </row>
    <row r="1746" spans="1:7" x14ac:dyDescent="0.2">
      <c r="A1746" s="185">
        <v>7051</v>
      </c>
      <c r="B1746" s="184" t="s">
        <v>2552</v>
      </c>
      <c r="C1746" s="185" t="s">
        <v>1820</v>
      </c>
      <c r="D1746" s="221" t="s">
        <v>1278</v>
      </c>
      <c r="E1746" s="221" t="s">
        <v>1275</v>
      </c>
      <c r="F1746" s="221" t="s">
        <v>1277</v>
      </c>
      <c r="G1746" s="221" t="s">
        <v>1276</v>
      </c>
    </row>
    <row r="1747" spans="1:7" x14ac:dyDescent="0.2">
      <c r="A1747" s="185">
        <v>7052</v>
      </c>
      <c r="B1747" s="184" t="s">
        <v>2553</v>
      </c>
      <c r="C1747" s="185" t="s">
        <v>1820</v>
      </c>
      <c r="D1747" s="221" t="s">
        <v>1278</v>
      </c>
      <c r="E1747" s="221" t="s">
        <v>1275</v>
      </c>
      <c r="F1747" s="221" t="s">
        <v>1277</v>
      </c>
      <c r="G1747" s="221" t="s">
        <v>1276</v>
      </c>
    </row>
    <row r="1748" spans="1:7" x14ac:dyDescent="0.2">
      <c r="A1748" s="185">
        <v>7053</v>
      </c>
      <c r="B1748" s="184" t="s">
        <v>2554</v>
      </c>
      <c r="C1748" s="185" t="s">
        <v>1820</v>
      </c>
      <c r="D1748" s="221" t="s">
        <v>1278</v>
      </c>
      <c r="E1748" s="221" t="s">
        <v>1275</v>
      </c>
      <c r="F1748" s="221" t="s">
        <v>1277</v>
      </c>
      <c r="G1748" s="221" t="s">
        <v>1277</v>
      </c>
    </row>
    <row r="1749" spans="1:7" x14ac:dyDescent="0.2">
      <c r="A1749" s="185">
        <v>7061</v>
      </c>
      <c r="B1749" s="184" t="s">
        <v>2555</v>
      </c>
      <c r="C1749" s="185" t="s">
        <v>1820</v>
      </c>
      <c r="D1749" s="221" t="s">
        <v>1278</v>
      </c>
      <c r="E1749" s="221" t="s">
        <v>1275</v>
      </c>
      <c r="F1749" s="221" t="s">
        <v>1277</v>
      </c>
      <c r="G1749" s="221" t="s">
        <v>1276</v>
      </c>
    </row>
    <row r="1750" spans="1:7" x14ac:dyDescent="0.2">
      <c r="A1750" s="185">
        <v>7062</v>
      </c>
      <c r="B1750" s="184" t="s">
        <v>2556</v>
      </c>
      <c r="C1750" s="185" t="s">
        <v>1820</v>
      </c>
      <c r="D1750" s="221" t="s">
        <v>1278</v>
      </c>
      <c r="E1750" s="221" t="s">
        <v>1275</v>
      </c>
      <c r="F1750" s="221" t="s">
        <v>1277</v>
      </c>
      <c r="G1750" s="221" t="s">
        <v>1277</v>
      </c>
    </row>
    <row r="1751" spans="1:7" x14ac:dyDescent="0.2">
      <c r="A1751" s="185">
        <v>7063</v>
      </c>
      <c r="B1751" s="184" t="s">
        <v>2557</v>
      </c>
      <c r="C1751" s="185" t="s">
        <v>1820</v>
      </c>
      <c r="D1751" s="221" t="s">
        <v>1278</v>
      </c>
      <c r="E1751" s="221" t="s">
        <v>1275</v>
      </c>
      <c r="F1751" s="221" t="s">
        <v>1277</v>
      </c>
      <c r="G1751" s="221" t="s">
        <v>1277</v>
      </c>
    </row>
    <row r="1752" spans="1:7" x14ac:dyDescent="0.2">
      <c r="A1752" s="185">
        <v>7064</v>
      </c>
      <c r="B1752" s="184" t="s">
        <v>2558</v>
      </c>
      <c r="C1752" s="185" t="s">
        <v>1820</v>
      </c>
      <c r="D1752" s="221" t="s">
        <v>1278</v>
      </c>
      <c r="E1752" s="221" t="s">
        <v>1275</v>
      </c>
      <c r="F1752" s="221" t="s">
        <v>1277</v>
      </c>
      <c r="G1752" s="221" t="s">
        <v>1276</v>
      </c>
    </row>
    <row r="1753" spans="1:7" x14ac:dyDescent="0.2">
      <c r="A1753" s="185">
        <v>7071</v>
      </c>
      <c r="B1753" s="184" t="s">
        <v>2559</v>
      </c>
      <c r="C1753" s="185" t="s">
        <v>1820</v>
      </c>
      <c r="D1753" s="221" t="s">
        <v>1278</v>
      </c>
      <c r="E1753" s="221" t="s">
        <v>1275</v>
      </c>
      <c r="F1753" s="221" t="s">
        <v>1277</v>
      </c>
      <c r="G1753" s="221" t="s">
        <v>1277</v>
      </c>
    </row>
    <row r="1754" spans="1:7" x14ac:dyDescent="0.2">
      <c r="A1754" s="185">
        <v>7072</v>
      </c>
      <c r="B1754" s="184" t="s">
        <v>2560</v>
      </c>
      <c r="C1754" s="185" t="s">
        <v>1820</v>
      </c>
      <c r="D1754" s="221" t="s">
        <v>1278</v>
      </c>
      <c r="E1754" s="221" t="s">
        <v>1275</v>
      </c>
      <c r="F1754" s="221" t="s">
        <v>1277</v>
      </c>
      <c r="G1754" s="221" t="s">
        <v>1277</v>
      </c>
    </row>
    <row r="1755" spans="1:7" x14ac:dyDescent="0.2">
      <c r="A1755" s="185">
        <v>7073</v>
      </c>
      <c r="B1755" s="184" t="s">
        <v>2561</v>
      </c>
      <c r="C1755" s="185" t="s">
        <v>1820</v>
      </c>
      <c r="D1755" s="221" t="s">
        <v>1274</v>
      </c>
      <c r="E1755" s="221" t="s">
        <v>1275</v>
      </c>
      <c r="F1755" s="221" t="s">
        <v>1276</v>
      </c>
      <c r="G1755" s="221" t="s">
        <v>1277</v>
      </c>
    </row>
    <row r="1756" spans="1:7" x14ac:dyDescent="0.2">
      <c r="A1756" s="185">
        <v>7081</v>
      </c>
      <c r="B1756" s="184" t="s">
        <v>2562</v>
      </c>
      <c r="C1756" s="185" t="s">
        <v>1820</v>
      </c>
      <c r="D1756" s="221" t="s">
        <v>1278</v>
      </c>
      <c r="E1756" s="221" t="s">
        <v>1275</v>
      </c>
      <c r="F1756" s="221" t="s">
        <v>1277</v>
      </c>
      <c r="G1756" s="221" t="s">
        <v>1276</v>
      </c>
    </row>
    <row r="1757" spans="1:7" x14ac:dyDescent="0.2">
      <c r="A1757" s="185">
        <v>7082</v>
      </c>
      <c r="B1757" s="184" t="s">
        <v>2563</v>
      </c>
      <c r="C1757" s="185" t="s">
        <v>1820</v>
      </c>
      <c r="D1757" s="221" t="s">
        <v>1278</v>
      </c>
      <c r="E1757" s="221" t="s">
        <v>1275</v>
      </c>
      <c r="F1757" s="221" t="s">
        <v>1277</v>
      </c>
      <c r="G1757" s="221" t="s">
        <v>1276</v>
      </c>
    </row>
    <row r="1758" spans="1:7" x14ac:dyDescent="0.2">
      <c r="A1758" s="185">
        <v>7083</v>
      </c>
      <c r="B1758" s="184" t="s">
        <v>2564</v>
      </c>
      <c r="C1758" s="185" t="s">
        <v>1820</v>
      </c>
      <c r="D1758" s="221" t="s">
        <v>1278</v>
      </c>
      <c r="E1758" s="221" t="s">
        <v>1275</v>
      </c>
      <c r="F1758" s="221" t="s">
        <v>1277</v>
      </c>
      <c r="G1758" s="221" t="s">
        <v>1277</v>
      </c>
    </row>
    <row r="1759" spans="1:7" x14ac:dyDescent="0.2">
      <c r="A1759" s="185">
        <v>7091</v>
      </c>
      <c r="B1759" s="184" t="s">
        <v>2565</v>
      </c>
      <c r="C1759" s="185" t="s">
        <v>1820</v>
      </c>
      <c r="D1759" s="221" t="s">
        <v>1278</v>
      </c>
      <c r="E1759" s="221" t="s">
        <v>1275</v>
      </c>
      <c r="F1759" s="221" t="s">
        <v>1277</v>
      </c>
      <c r="G1759" s="221" t="s">
        <v>1277</v>
      </c>
    </row>
    <row r="1760" spans="1:7" x14ac:dyDescent="0.2">
      <c r="A1760" s="185">
        <v>7092</v>
      </c>
      <c r="B1760" s="184" t="s">
        <v>2566</v>
      </c>
      <c r="C1760" s="185" t="s">
        <v>1820</v>
      </c>
      <c r="D1760" s="221" t="s">
        <v>1278</v>
      </c>
      <c r="E1760" s="221" t="s">
        <v>1275</v>
      </c>
      <c r="F1760" s="221" t="s">
        <v>1277</v>
      </c>
      <c r="G1760" s="221" t="s">
        <v>1276</v>
      </c>
    </row>
    <row r="1761" spans="1:7" x14ac:dyDescent="0.2">
      <c r="A1761" s="185">
        <v>7093</v>
      </c>
      <c r="B1761" s="184" t="s">
        <v>2567</v>
      </c>
      <c r="C1761" s="185" t="s">
        <v>1820</v>
      </c>
      <c r="D1761" s="221" t="s">
        <v>1278</v>
      </c>
      <c r="E1761" s="221" t="s">
        <v>1275</v>
      </c>
      <c r="F1761" s="221" t="s">
        <v>1277</v>
      </c>
      <c r="G1761" s="221" t="s">
        <v>1276</v>
      </c>
    </row>
    <row r="1762" spans="1:7" x14ac:dyDescent="0.2">
      <c r="A1762" s="185">
        <v>7100</v>
      </c>
      <c r="B1762" s="184" t="s">
        <v>2568</v>
      </c>
      <c r="C1762" s="185" t="s">
        <v>1820</v>
      </c>
      <c r="D1762" s="221" t="s">
        <v>1278</v>
      </c>
      <c r="E1762" s="221" t="s">
        <v>1275</v>
      </c>
      <c r="F1762" s="221" t="s">
        <v>1277</v>
      </c>
      <c r="G1762" s="221" t="s">
        <v>1277</v>
      </c>
    </row>
    <row r="1763" spans="1:7" x14ac:dyDescent="0.2">
      <c r="A1763" s="185">
        <v>7111</v>
      </c>
      <c r="B1763" s="184" t="s">
        <v>2569</v>
      </c>
      <c r="C1763" s="185" t="s">
        <v>1820</v>
      </c>
      <c r="D1763" s="221" t="s">
        <v>1278</v>
      </c>
      <c r="E1763" s="221" t="s">
        <v>1275</v>
      </c>
      <c r="F1763" s="221" t="s">
        <v>1277</v>
      </c>
      <c r="G1763" s="221" t="s">
        <v>1277</v>
      </c>
    </row>
    <row r="1764" spans="1:7" x14ac:dyDescent="0.2">
      <c r="A1764" s="185">
        <v>7121</v>
      </c>
      <c r="B1764" s="184" t="s">
        <v>2570</v>
      </c>
      <c r="C1764" s="185" t="s">
        <v>1820</v>
      </c>
      <c r="D1764" s="221" t="s">
        <v>1278</v>
      </c>
      <c r="E1764" s="221" t="s">
        <v>1275</v>
      </c>
      <c r="F1764" s="221" t="s">
        <v>1277</v>
      </c>
      <c r="G1764" s="221" t="s">
        <v>1276</v>
      </c>
    </row>
    <row r="1765" spans="1:7" x14ac:dyDescent="0.2">
      <c r="A1765" s="185">
        <v>7122</v>
      </c>
      <c r="B1765" s="184" t="s">
        <v>2571</v>
      </c>
      <c r="C1765" s="185" t="s">
        <v>1820</v>
      </c>
      <c r="D1765" s="221" t="s">
        <v>1278</v>
      </c>
      <c r="E1765" s="221" t="s">
        <v>1275</v>
      </c>
      <c r="F1765" s="221" t="s">
        <v>1277</v>
      </c>
      <c r="G1765" s="221" t="s">
        <v>1277</v>
      </c>
    </row>
    <row r="1766" spans="1:7" x14ac:dyDescent="0.2">
      <c r="A1766" s="185">
        <v>7123</v>
      </c>
      <c r="B1766" s="184" t="s">
        <v>2572</v>
      </c>
      <c r="C1766" s="185" t="s">
        <v>1820</v>
      </c>
      <c r="D1766" s="221" t="s">
        <v>1278</v>
      </c>
      <c r="E1766" s="221" t="s">
        <v>1275</v>
      </c>
      <c r="F1766" s="221" t="s">
        <v>1277</v>
      </c>
      <c r="G1766" s="221" t="s">
        <v>1277</v>
      </c>
    </row>
    <row r="1767" spans="1:7" x14ac:dyDescent="0.2">
      <c r="A1767" s="185">
        <v>7131</v>
      </c>
      <c r="B1767" s="184" t="s">
        <v>2573</v>
      </c>
      <c r="C1767" s="185" t="s">
        <v>1820</v>
      </c>
      <c r="D1767" s="221" t="s">
        <v>1278</v>
      </c>
      <c r="E1767" s="221" t="s">
        <v>1275</v>
      </c>
      <c r="F1767" s="221" t="s">
        <v>1277</v>
      </c>
      <c r="G1767" s="221" t="s">
        <v>1277</v>
      </c>
    </row>
    <row r="1768" spans="1:7" x14ac:dyDescent="0.2">
      <c r="A1768" s="185">
        <v>7132</v>
      </c>
      <c r="B1768" s="184" t="s">
        <v>2574</v>
      </c>
      <c r="C1768" s="185" t="s">
        <v>1820</v>
      </c>
      <c r="D1768" s="221" t="s">
        <v>1278</v>
      </c>
      <c r="E1768" s="221" t="s">
        <v>1275</v>
      </c>
      <c r="F1768" s="221" t="s">
        <v>1277</v>
      </c>
      <c r="G1768" s="221" t="s">
        <v>1277</v>
      </c>
    </row>
    <row r="1769" spans="1:7" x14ac:dyDescent="0.2">
      <c r="A1769" s="185">
        <v>7141</v>
      </c>
      <c r="B1769" s="184" t="s">
        <v>2575</v>
      </c>
      <c r="C1769" s="185" t="s">
        <v>1820</v>
      </c>
      <c r="D1769" s="221" t="s">
        <v>1278</v>
      </c>
      <c r="E1769" s="221" t="s">
        <v>1275</v>
      </c>
      <c r="F1769" s="221" t="s">
        <v>1277</v>
      </c>
      <c r="G1769" s="221" t="s">
        <v>1277</v>
      </c>
    </row>
    <row r="1770" spans="1:7" x14ac:dyDescent="0.2">
      <c r="A1770" s="185">
        <v>7142</v>
      </c>
      <c r="B1770" s="184" t="s">
        <v>2576</v>
      </c>
      <c r="C1770" s="185" t="s">
        <v>1820</v>
      </c>
      <c r="D1770" s="221" t="s">
        <v>1278</v>
      </c>
      <c r="E1770" s="221" t="s">
        <v>1275</v>
      </c>
      <c r="F1770" s="221" t="s">
        <v>1277</v>
      </c>
      <c r="G1770" s="221" t="s">
        <v>1277</v>
      </c>
    </row>
    <row r="1771" spans="1:7" x14ac:dyDescent="0.2">
      <c r="A1771" s="185">
        <v>7143</v>
      </c>
      <c r="B1771" s="184" t="s">
        <v>2577</v>
      </c>
      <c r="C1771" s="185" t="s">
        <v>1820</v>
      </c>
      <c r="D1771" s="221" t="s">
        <v>1278</v>
      </c>
      <c r="E1771" s="221" t="s">
        <v>1275</v>
      </c>
      <c r="F1771" s="221" t="s">
        <v>1277</v>
      </c>
      <c r="G1771" s="221" t="s">
        <v>1276</v>
      </c>
    </row>
    <row r="1772" spans="1:7" x14ac:dyDescent="0.2">
      <c r="A1772" s="185">
        <v>7151</v>
      </c>
      <c r="B1772" s="184" t="s">
        <v>2578</v>
      </c>
      <c r="C1772" s="185" t="s">
        <v>1820</v>
      </c>
      <c r="D1772" s="221" t="s">
        <v>1278</v>
      </c>
      <c r="E1772" s="221" t="s">
        <v>1275</v>
      </c>
      <c r="F1772" s="221" t="s">
        <v>1277</v>
      </c>
      <c r="G1772" s="221" t="s">
        <v>1277</v>
      </c>
    </row>
    <row r="1773" spans="1:7" x14ac:dyDescent="0.2">
      <c r="A1773" s="185">
        <v>7152</v>
      </c>
      <c r="B1773" s="184" t="s">
        <v>2579</v>
      </c>
      <c r="C1773" s="185" t="s">
        <v>1820</v>
      </c>
      <c r="D1773" s="221" t="s">
        <v>1278</v>
      </c>
      <c r="E1773" s="221" t="s">
        <v>1275</v>
      </c>
      <c r="F1773" s="221" t="s">
        <v>1277</v>
      </c>
      <c r="G1773" s="221" t="s">
        <v>1277</v>
      </c>
    </row>
    <row r="1774" spans="1:7" x14ac:dyDescent="0.2">
      <c r="A1774" s="185">
        <v>7161</v>
      </c>
      <c r="B1774" s="184" t="s">
        <v>2580</v>
      </c>
      <c r="C1774" s="185" t="s">
        <v>1820</v>
      </c>
      <c r="D1774" s="221" t="s">
        <v>1278</v>
      </c>
      <c r="E1774" s="221" t="s">
        <v>1275</v>
      </c>
      <c r="F1774" s="221" t="s">
        <v>1277</v>
      </c>
      <c r="G1774" s="221" t="s">
        <v>1276</v>
      </c>
    </row>
    <row r="1775" spans="1:7" x14ac:dyDescent="0.2">
      <c r="A1775" s="185">
        <v>7162</v>
      </c>
      <c r="B1775" s="184" t="s">
        <v>2581</v>
      </c>
      <c r="C1775" s="185" t="s">
        <v>1820</v>
      </c>
      <c r="D1775" s="221" t="s">
        <v>1278</v>
      </c>
      <c r="E1775" s="221" t="s">
        <v>1275</v>
      </c>
      <c r="F1775" s="221" t="s">
        <v>1277</v>
      </c>
      <c r="G1775" s="221" t="s">
        <v>1276</v>
      </c>
    </row>
    <row r="1776" spans="1:7" x14ac:dyDescent="0.2">
      <c r="A1776" s="185">
        <v>7163</v>
      </c>
      <c r="B1776" s="184" t="s">
        <v>2582</v>
      </c>
      <c r="C1776" s="185" t="s">
        <v>1820</v>
      </c>
      <c r="D1776" s="221" t="s">
        <v>1278</v>
      </c>
      <c r="E1776" s="221" t="s">
        <v>1275</v>
      </c>
      <c r="F1776" s="221" t="s">
        <v>1277</v>
      </c>
      <c r="G1776" s="221" t="s">
        <v>1277</v>
      </c>
    </row>
    <row r="1777" spans="1:7" x14ac:dyDescent="0.2">
      <c r="A1777" s="185">
        <v>7201</v>
      </c>
      <c r="B1777" s="184" t="s">
        <v>2583</v>
      </c>
      <c r="C1777" s="185" t="s">
        <v>1820</v>
      </c>
      <c r="D1777" s="221" t="s">
        <v>1278</v>
      </c>
      <c r="E1777" s="221" t="s">
        <v>1275</v>
      </c>
      <c r="F1777" s="221" t="s">
        <v>1277</v>
      </c>
      <c r="G1777" s="221" t="s">
        <v>1277</v>
      </c>
    </row>
    <row r="1778" spans="1:7" x14ac:dyDescent="0.2">
      <c r="A1778" s="185">
        <v>7202</v>
      </c>
      <c r="B1778" s="184" t="s">
        <v>2584</v>
      </c>
      <c r="C1778" s="185" t="s">
        <v>1820</v>
      </c>
      <c r="D1778" s="221" t="s">
        <v>1278</v>
      </c>
      <c r="E1778" s="221" t="s">
        <v>1275</v>
      </c>
      <c r="F1778" s="221" t="s">
        <v>1277</v>
      </c>
      <c r="G1778" s="221" t="s">
        <v>1277</v>
      </c>
    </row>
    <row r="1779" spans="1:7" x14ac:dyDescent="0.2">
      <c r="A1779" s="185">
        <v>7203</v>
      </c>
      <c r="B1779" s="184" t="s">
        <v>2585</v>
      </c>
      <c r="C1779" s="185" t="s">
        <v>1820</v>
      </c>
      <c r="D1779" s="221" t="s">
        <v>1278</v>
      </c>
      <c r="E1779" s="221" t="s">
        <v>1275</v>
      </c>
      <c r="F1779" s="221" t="s">
        <v>1277</v>
      </c>
      <c r="G1779" s="221" t="s">
        <v>1276</v>
      </c>
    </row>
    <row r="1780" spans="1:7" x14ac:dyDescent="0.2">
      <c r="A1780" s="185">
        <v>7210</v>
      </c>
      <c r="B1780" s="184" t="s">
        <v>2586</v>
      </c>
      <c r="C1780" s="185" t="s">
        <v>1820</v>
      </c>
      <c r="D1780" s="221" t="s">
        <v>1278</v>
      </c>
      <c r="E1780" s="221" t="s">
        <v>1275</v>
      </c>
      <c r="F1780" s="221" t="s">
        <v>1277</v>
      </c>
      <c r="G1780" s="221" t="s">
        <v>1277</v>
      </c>
    </row>
    <row r="1781" spans="1:7" x14ac:dyDescent="0.2">
      <c r="A1781" s="185">
        <v>7212</v>
      </c>
      <c r="B1781" s="184" t="s">
        <v>2587</v>
      </c>
      <c r="C1781" s="185" t="s">
        <v>1820</v>
      </c>
      <c r="D1781" s="221" t="s">
        <v>1278</v>
      </c>
      <c r="E1781" s="221" t="s">
        <v>1275</v>
      </c>
      <c r="F1781" s="221" t="s">
        <v>1277</v>
      </c>
      <c r="G1781" s="221" t="s">
        <v>1276</v>
      </c>
    </row>
    <row r="1782" spans="1:7" x14ac:dyDescent="0.2">
      <c r="A1782" s="185">
        <v>7221</v>
      </c>
      <c r="B1782" s="184" t="s">
        <v>2588</v>
      </c>
      <c r="C1782" s="185" t="s">
        <v>1820</v>
      </c>
      <c r="D1782" s="221" t="s">
        <v>1278</v>
      </c>
      <c r="E1782" s="221" t="s">
        <v>1275</v>
      </c>
      <c r="F1782" s="221" t="s">
        <v>1277</v>
      </c>
      <c r="G1782" s="221" t="s">
        <v>1276</v>
      </c>
    </row>
    <row r="1783" spans="1:7" x14ac:dyDescent="0.2">
      <c r="A1783" s="185">
        <v>7222</v>
      </c>
      <c r="B1783" s="184" t="s">
        <v>2589</v>
      </c>
      <c r="C1783" s="185" t="s">
        <v>1820</v>
      </c>
      <c r="D1783" s="221" t="s">
        <v>1278</v>
      </c>
      <c r="E1783" s="221" t="s">
        <v>1275</v>
      </c>
      <c r="F1783" s="221" t="s">
        <v>1277</v>
      </c>
      <c r="G1783" s="221" t="s">
        <v>1277</v>
      </c>
    </row>
    <row r="1784" spans="1:7" x14ac:dyDescent="0.2">
      <c r="A1784" s="185">
        <v>7223</v>
      </c>
      <c r="B1784" s="184" t="s">
        <v>2590</v>
      </c>
      <c r="C1784" s="185" t="s">
        <v>1820</v>
      </c>
      <c r="D1784" s="221" t="s">
        <v>1278</v>
      </c>
      <c r="E1784" s="221" t="s">
        <v>1275</v>
      </c>
      <c r="F1784" s="221" t="s">
        <v>1277</v>
      </c>
      <c r="G1784" s="221" t="s">
        <v>1276</v>
      </c>
    </row>
    <row r="1785" spans="1:7" x14ac:dyDescent="0.2">
      <c r="A1785" s="185">
        <v>7301</v>
      </c>
      <c r="B1785" s="184" t="s">
        <v>2591</v>
      </c>
      <c r="C1785" s="185" t="s">
        <v>1820</v>
      </c>
      <c r="D1785" s="221" t="s">
        <v>1278</v>
      </c>
      <c r="E1785" s="221" t="s">
        <v>1275</v>
      </c>
      <c r="F1785" s="221" t="s">
        <v>1277</v>
      </c>
      <c r="G1785" s="221" t="s">
        <v>1277</v>
      </c>
    </row>
    <row r="1786" spans="1:7" x14ac:dyDescent="0.2">
      <c r="A1786" s="185">
        <v>7302</v>
      </c>
      <c r="B1786" s="184" t="s">
        <v>2592</v>
      </c>
      <c r="C1786" s="185" t="s">
        <v>1820</v>
      </c>
      <c r="D1786" s="221" t="s">
        <v>1278</v>
      </c>
      <c r="E1786" s="221" t="s">
        <v>1275</v>
      </c>
      <c r="F1786" s="221" t="s">
        <v>1277</v>
      </c>
      <c r="G1786" s="221" t="s">
        <v>1276</v>
      </c>
    </row>
    <row r="1787" spans="1:7" x14ac:dyDescent="0.2">
      <c r="A1787" s="185">
        <v>7304</v>
      </c>
      <c r="B1787" s="184" t="s">
        <v>2593</v>
      </c>
      <c r="C1787" s="185" t="s">
        <v>1820</v>
      </c>
      <c r="D1787" s="221" t="s">
        <v>1278</v>
      </c>
      <c r="E1787" s="221" t="s">
        <v>1275</v>
      </c>
      <c r="F1787" s="221" t="s">
        <v>1277</v>
      </c>
      <c r="G1787" s="221" t="s">
        <v>1276</v>
      </c>
    </row>
    <row r="1788" spans="1:7" x14ac:dyDescent="0.2">
      <c r="A1788" s="185">
        <v>7311</v>
      </c>
      <c r="B1788" s="184" t="s">
        <v>2594</v>
      </c>
      <c r="C1788" s="185" t="s">
        <v>1820</v>
      </c>
      <c r="D1788" s="221" t="s">
        <v>1278</v>
      </c>
      <c r="E1788" s="221" t="s">
        <v>1275</v>
      </c>
      <c r="F1788" s="221" t="s">
        <v>1277</v>
      </c>
      <c r="G1788" s="221" t="s">
        <v>1276</v>
      </c>
    </row>
    <row r="1789" spans="1:7" x14ac:dyDescent="0.2">
      <c r="A1789" s="185">
        <v>7312</v>
      </c>
      <c r="B1789" s="184" t="s">
        <v>2595</v>
      </c>
      <c r="C1789" s="185" t="s">
        <v>1820</v>
      </c>
      <c r="D1789" s="221" t="s">
        <v>1278</v>
      </c>
      <c r="E1789" s="221" t="s">
        <v>1275</v>
      </c>
      <c r="F1789" s="221" t="s">
        <v>1277</v>
      </c>
      <c r="G1789" s="221" t="s">
        <v>1277</v>
      </c>
    </row>
    <row r="1790" spans="1:7" x14ac:dyDescent="0.2">
      <c r="A1790" s="185">
        <v>7321</v>
      </c>
      <c r="B1790" s="184" t="s">
        <v>2596</v>
      </c>
      <c r="C1790" s="185" t="s">
        <v>1820</v>
      </c>
      <c r="D1790" s="221" t="s">
        <v>1278</v>
      </c>
      <c r="E1790" s="221" t="s">
        <v>1275</v>
      </c>
      <c r="F1790" s="221" t="s">
        <v>1277</v>
      </c>
      <c r="G1790" s="221" t="s">
        <v>1277</v>
      </c>
    </row>
    <row r="1791" spans="1:7" x14ac:dyDescent="0.2">
      <c r="A1791" s="185">
        <v>7322</v>
      </c>
      <c r="B1791" s="184" t="s">
        <v>2597</v>
      </c>
      <c r="C1791" s="185" t="s">
        <v>1820</v>
      </c>
      <c r="D1791" s="221" t="s">
        <v>1278</v>
      </c>
      <c r="E1791" s="221" t="s">
        <v>1275</v>
      </c>
      <c r="F1791" s="221" t="s">
        <v>1277</v>
      </c>
      <c r="G1791" s="221" t="s">
        <v>1276</v>
      </c>
    </row>
    <row r="1792" spans="1:7" x14ac:dyDescent="0.2">
      <c r="A1792" s="185">
        <v>7323</v>
      </c>
      <c r="B1792" s="184" t="s">
        <v>2598</v>
      </c>
      <c r="C1792" s="185" t="s">
        <v>1820</v>
      </c>
      <c r="D1792" s="221" t="s">
        <v>1278</v>
      </c>
      <c r="E1792" s="221" t="s">
        <v>1275</v>
      </c>
      <c r="F1792" s="221" t="s">
        <v>1277</v>
      </c>
      <c r="G1792" s="221" t="s">
        <v>1276</v>
      </c>
    </row>
    <row r="1793" spans="1:7" x14ac:dyDescent="0.2">
      <c r="A1793" s="185">
        <v>7331</v>
      </c>
      <c r="B1793" s="184" t="s">
        <v>2605</v>
      </c>
      <c r="C1793" s="185" t="s">
        <v>1820</v>
      </c>
      <c r="D1793" s="221" t="s">
        <v>1278</v>
      </c>
      <c r="E1793" s="221" t="s">
        <v>1275</v>
      </c>
      <c r="F1793" s="221" t="s">
        <v>1277</v>
      </c>
      <c r="G1793" s="221" t="s">
        <v>1277</v>
      </c>
    </row>
    <row r="1794" spans="1:7" x14ac:dyDescent="0.2">
      <c r="A1794" s="185">
        <v>7332</v>
      </c>
      <c r="B1794" s="184" t="s">
        <v>2606</v>
      </c>
      <c r="C1794" s="185" t="s">
        <v>1820</v>
      </c>
      <c r="D1794" s="221" t="s">
        <v>1278</v>
      </c>
      <c r="E1794" s="221" t="s">
        <v>1275</v>
      </c>
      <c r="F1794" s="221" t="s">
        <v>1277</v>
      </c>
      <c r="G1794" s="221" t="s">
        <v>1277</v>
      </c>
    </row>
    <row r="1795" spans="1:7" x14ac:dyDescent="0.2">
      <c r="A1795" s="185">
        <v>7341</v>
      </c>
      <c r="B1795" s="184" t="s">
        <v>2607</v>
      </c>
      <c r="C1795" s="185" t="s">
        <v>1820</v>
      </c>
      <c r="D1795" s="221" t="s">
        <v>1278</v>
      </c>
      <c r="E1795" s="221" t="s">
        <v>1275</v>
      </c>
      <c r="F1795" s="221" t="s">
        <v>1277</v>
      </c>
      <c r="G1795" s="221" t="s">
        <v>1276</v>
      </c>
    </row>
    <row r="1796" spans="1:7" x14ac:dyDescent="0.2">
      <c r="A1796" s="185">
        <v>7342</v>
      </c>
      <c r="B1796" s="184" t="s">
        <v>2608</v>
      </c>
      <c r="C1796" s="185" t="s">
        <v>1820</v>
      </c>
      <c r="D1796" s="221" t="s">
        <v>1278</v>
      </c>
      <c r="E1796" s="221" t="s">
        <v>1275</v>
      </c>
      <c r="F1796" s="221" t="s">
        <v>1277</v>
      </c>
      <c r="G1796" s="221" t="s">
        <v>1276</v>
      </c>
    </row>
    <row r="1797" spans="1:7" x14ac:dyDescent="0.2">
      <c r="A1797" s="185">
        <v>7343</v>
      </c>
      <c r="B1797" s="184" t="s">
        <v>2609</v>
      </c>
      <c r="C1797" s="185" t="s">
        <v>1820</v>
      </c>
      <c r="D1797" s="221" t="s">
        <v>1278</v>
      </c>
      <c r="E1797" s="221" t="s">
        <v>1275</v>
      </c>
      <c r="F1797" s="221" t="s">
        <v>1277</v>
      </c>
      <c r="G1797" s="221" t="s">
        <v>1276</v>
      </c>
    </row>
    <row r="1798" spans="1:7" x14ac:dyDescent="0.2">
      <c r="A1798" s="185">
        <v>7344</v>
      </c>
      <c r="B1798" s="184" t="s">
        <v>2610</v>
      </c>
      <c r="C1798" s="185" t="s">
        <v>1820</v>
      </c>
      <c r="D1798" s="221" t="s">
        <v>1278</v>
      </c>
      <c r="E1798" s="221" t="s">
        <v>1275</v>
      </c>
      <c r="F1798" s="221" t="s">
        <v>1277</v>
      </c>
      <c r="G1798" s="221" t="s">
        <v>1276</v>
      </c>
    </row>
    <row r="1799" spans="1:7" x14ac:dyDescent="0.2">
      <c r="A1799" s="185">
        <v>7350</v>
      </c>
      <c r="B1799" s="184" t="s">
        <v>2611</v>
      </c>
      <c r="C1799" s="185" t="s">
        <v>1820</v>
      </c>
      <c r="D1799" s="221" t="s">
        <v>1278</v>
      </c>
      <c r="E1799" s="221" t="s">
        <v>1275</v>
      </c>
      <c r="F1799" s="221" t="s">
        <v>1277</v>
      </c>
      <c r="G1799" s="221" t="s">
        <v>1277</v>
      </c>
    </row>
    <row r="1800" spans="1:7" x14ac:dyDescent="0.2">
      <c r="A1800" s="185">
        <v>7361</v>
      </c>
      <c r="B1800" s="184" t="s">
        <v>2612</v>
      </c>
      <c r="C1800" s="185" t="s">
        <v>1820</v>
      </c>
      <c r="D1800" s="221" t="s">
        <v>1278</v>
      </c>
      <c r="E1800" s="221" t="s">
        <v>1275</v>
      </c>
      <c r="F1800" s="221" t="s">
        <v>1277</v>
      </c>
      <c r="G1800" s="221" t="s">
        <v>1276</v>
      </c>
    </row>
    <row r="1801" spans="1:7" x14ac:dyDescent="0.2">
      <c r="A1801" s="185">
        <v>7371</v>
      </c>
      <c r="B1801" s="184" t="s">
        <v>2613</v>
      </c>
      <c r="C1801" s="185" t="s">
        <v>1820</v>
      </c>
      <c r="D1801" s="221" t="s">
        <v>1278</v>
      </c>
      <c r="E1801" s="221" t="s">
        <v>1275</v>
      </c>
      <c r="F1801" s="221" t="s">
        <v>1277</v>
      </c>
      <c r="G1801" s="221" t="s">
        <v>1277</v>
      </c>
    </row>
    <row r="1802" spans="1:7" x14ac:dyDescent="0.2">
      <c r="A1802" s="185">
        <v>7372</v>
      </c>
      <c r="B1802" s="184" t="s">
        <v>2614</v>
      </c>
      <c r="C1802" s="185" t="s">
        <v>1820</v>
      </c>
      <c r="D1802" s="221" t="s">
        <v>1278</v>
      </c>
      <c r="E1802" s="221" t="s">
        <v>1275</v>
      </c>
      <c r="F1802" s="221" t="s">
        <v>1277</v>
      </c>
      <c r="G1802" s="221" t="s">
        <v>1276</v>
      </c>
    </row>
    <row r="1803" spans="1:7" x14ac:dyDescent="0.2">
      <c r="A1803" s="185">
        <v>7400</v>
      </c>
      <c r="B1803" s="184" t="s">
        <v>2617</v>
      </c>
      <c r="C1803" s="185" t="s">
        <v>1820</v>
      </c>
      <c r="D1803" s="221" t="s">
        <v>1278</v>
      </c>
      <c r="E1803" s="221" t="s">
        <v>1275</v>
      </c>
      <c r="F1803" s="221" t="s">
        <v>1277</v>
      </c>
      <c r="G1803" s="221" t="s">
        <v>1277</v>
      </c>
    </row>
    <row r="1804" spans="1:7" x14ac:dyDescent="0.2">
      <c r="A1804" s="185">
        <v>7411</v>
      </c>
      <c r="B1804" s="184" t="s">
        <v>2618</v>
      </c>
      <c r="C1804" s="185" t="s">
        <v>1820</v>
      </c>
      <c r="D1804" s="221" t="s">
        <v>1278</v>
      </c>
      <c r="E1804" s="221" t="s">
        <v>1275</v>
      </c>
      <c r="F1804" s="221" t="s">
        <v>1277</v>
      </c>
      <c r="G1804" s="221" t="s">
        <v>1277</v>
      </c>
    </row>
    <row r="1805" spans="1:7" x14ac:dyDescent="0.2">
      <c r="A1805" s="185">
        <v>7412</v>
      </c>
      <c r="B1805" s="184" t="s">
        <v>2619</v>
      </c>
      <c r="C1805" s="185" t="s">
        <v>1820</v>
      </c>
      <c r="D1805" s="221" t="s">
        <v>1278</v>
      </c>
      <c r="E1805" s="221" t="s">
        <v>1275</v>
      </c>
      <c r="F1805" s="221" t="s">
        <v>1277</v>
      </c>
      <c r="G1805" s="221" t="s">
        <v>1276</v>
      </c>
    </row>
    <row r="1806" spans="1:7" x14ac:dyDescent="0.2">
      <c r="A1806" s="185">
        <v>7421</v>
      </c>
      <c r="B1806" s="184" t="s">
        <v>2620</v>
      </c>
      <c r="C1806" s="185" t="s">
        <v>2621</v>
      </c>
      <c r="D1806" s="221" t="s">
        <v>1278</v>
      </c>
      <c r="E1806" s="221" t="s">
        <v>1275</v>
      </c>
      <c r="F1806" s="221" t="s">
        <v>1277</v>
      </c>
      <c r="G1806" s="221" t="s">
        <v>1276</v>
      </c>
    </row>
    <row r="1807" spans="1:7" x14ac:dyDescent="0.2">
      <c r="A1807" s="185">
        <v>7422</v>
      </c>
      <c r="B1807" s="184" t="s">
        <v>2622</v>
      </c>
      <c r="C1807" s="185" t="s">
        <v>1820</v>
      </c>
      <c r="D1807" s="221" t="s">
        <v>1278</v>
      </c>
      <c r="E1807" s="221" t="s">
        <v>1275</v>
      </c>
      <c r="F1807" s="221" t="s">
        <v>1277</v>
      </c>
      <c r="G1807" s="221" t="s">
        <v>1277</v>
      </c>
    </row>
    <row r="1808" spans="1:7" x14ac:dyDescent="0.2">
      <c r="A1808" s="185">
        <v>7423</v>
      </c>
      <c r="B1808" s="184" t="s">
        <v>2623</v>
      </c>
      <c r="C1808" s="185" t="s">
        <v>1820</v>
      </c>
      <c r="D1808" s="221" t="s">
        <v>1278</v>
      </c>
      <c r="E1808" s="221" t="s">
        <v>1275</v>
      </c>
      <c r="F1808" s="221" t="s">
        <v>1277</v>
      </c>
      <c r="G1808" s="221" t="s">
        <v>1277</v>
      </c>
    </row>
    <row r="1809" spans="1:7" x14ac:dyDescent="0.2">
      <c r="A1809" s="185">
        <v>7431</v>
      </c>
      <c r="B1809" s="184" t="s">
        <v>2624</v>
      </c>
      <c r="C1809" s="185" t="s">
        <v>1820</v>
      </c>
      <c r="D1809" s="221" t="s">
        <v>1278</v>
      </c>
      <c r="E1809" s="221" t="s">
        <v>1275</v>
      </c>
      <c r="F1809" s="221" t="s">
        <v>1277</v>
      </c>
      <c r="G1809" s="221" t="s">
        <v>1277</v>
      </c>
    </row>
    <row r="1810" spans="1:7" x14ac:dyDescent="0.2">
      <c r="A1810" s="185">
        <v>7432</v>
      </c>
      <c r="B1810" s="184" t="s">
        <v>2625</v>
      </c>
      <c r="C1810" s="185" t="s">
        <v>1820</v>
      </c>
      <c r="D1810" s="221" t="s">
        <v>1278</v>
      </c>
      <c r="E1810" s="221" t="s">
        <v>1275</v>
      </c>
      <c r="F1810" s="221" t="s">
        <v>1277</v>
      </c>
      <c r="G1810" s="221" t="s">
        <v>1277</v>
      </c>
    </row>
    <row r="1811" spans="1:7" x14ac:dyDescent="0.2">
      <c r="A1811" s="185">
        <v>7433</v>
      </c>
      <c r="B1811" s="184" t="s">
        <v>2629</v>
      </c>
      <c r="C1811" s="185" t="s">
        <v>1820</v>
      </c>
      <c r="D1811" s="221" t="s">
        <v>1278</v>
      </c>
      <c r="E1811" s="221" t="s">
        <v>1275</v>
      </c>
      <c r="F1811" s="221" t="s">
        <v>1277</v>
      </c>
      <c r="G1811" s="221" t="s">
        <v>1276</v>
      </c>
    </row>
    <row r="1812" spans="1:7" x14ac:dyDescent="0.2">
      <c r="A1812" s="185">
        <v>7434</v>
      </c>
      <c r="B1812" s="184" t="s">
        <v>2630</v>
      </c>
      <c r="C1812" s="185" t="s">
        <v>1820</v>
      </c>
      <c r="D1812" s="221" t="s">
        <v>1278</v>
      </c>
      <c r="E1812" s="221" t="s">
        <v>1275</v>
      </c>
      <c r="F1812" s="221" t="s">
        <v>1277</v>
      </c>
      <c r="G1812" s="221" t="s">
        <v>1277</v>
      </c>
    </row>
    <row r="1813" spans="1:7" x14ac:dyDescent="0.2">
      <c r="A1813" s="185">
        <v>7435</v>
      </c>
      <c r="B1813" s="184" t="s">
        <v>2631</v>
      </c>
      <c r="C1813" s="185" t="s">
        <v>1820</v>
      </c>
      <c r="D1813" s="221" t="s">
        <v>1278</v>
      </c>
      <c r="E1813" s="221" t="s">
        <v>1275</v>
      </c>
      <c r="F1813" s="221" t="s">
        <v>1277</v>
      </c>
      <c r="G1813" s="221" t="s">
        <v>1276</v>
      </c>
    </row>
    <row r="1814" spans="1:7" x14ac:dyDescent="0.2">
      <c r="A1814" s="185">
        <v>7441</v>
      </c>
      <c r="B1814" s="184" t="s">
        <v>0</v>
      </c>
      <c r="C1814" s="185" t="s">
        <v>1820</v>
      </c>
      <c r="D1814" s="221" t="s">
        <v>1278</v>
      </c>
      <c r="E1814" s="221" t="s">
        <v>1275</v>
      </c>
      <c r="F1814" s="221" t="s">
        <v>1277</v>
      </c>
      <c r="G1814" s="221" t="s">
        <v>1276</v>
      </c>
    </row>
    <row r="1815" spans="1:7" x14ac:dyDescent="0.2">
      <c r="A1815" s="185">
        <v>7442</v>
      </c>
      <c r="B1815" s="184" t="s">
        <v>1</v>
      </c>
      <c r="C1815" s="185" t="s">
        <v>1820</v>
      </c>
      <c r="D1815" s="221" t="s">
        <v>1278</v>
      </c>
      <c r="E1815" s="221" t="s">
        <v>1275</v>
      </c>
      <c r="F1815" s="221" t="s">
        <v>1277</v>
      </c>
      <c r="G1815" s="221" t="s">
        <v>1277</v>
      </c>
    </row>
    <row r="1816" spans="1:7" x14ac:dyDescent="0.2">
      <c r="A1816" s="185">
        <v>7443</v>
      </c>
      <c r="B1816" s="184" t="s">
        <v>2</v>
      </c>
      <c r="C1816" s="185" t="s">
        <v>1820</v>
      </c>
      <c r="D1816" s="221" t="s">
        <v>1278</v>
      </c>
      <c r="E1816" s="221" t="s">
        <v>1275</v>
      </c>
      <c r="F1816" s="221" t="s">
        <v>1277</v>
      </c>
      <c r="G1816" s="221" t="s">
        <v>1276</v>
      </c>
    </row>
    <row r="1817" spans="1:7" x14ac:dyDescent="0.2">
      <c r="A1817" s="185">
        <v>7444</v>
      </c>
      <c r="B1817" s="184" t="s">
        <v>3</v>
      </c>
      <c r="C1817" s="185" t="s">
        <v>1820</v>
      </c>
      <c r="D1817" s="221" t="s">
        <v>1278</v>
      </c>
      <c r="E1817" s="221" t="s">
        <v>1275</v>
      </c>
      <c r="F1817" s="221" t="s">
        <v>1277</v>
      </c>
      <c r="G1817" s="221" t="s">
        <v>1276</v>
      </c>
    </row>
    <row r="1818" spans="1:7" x14ac:dyDescent="0.2">
      <c r="A1818" s="185">
        <v>7451</v>
      </c>
      <c r="B1818" s="184" t="s">
        <v>4</v>
      </c>
      <c r="C1818" s="185" t="s">
        <v>1820</v>
      </c>
      <c r="D1818" s="221" t="s">
        <v>1278</v>
      </c>
      <c r="E1818" s="221" t="s">
        <v>1275</v>
      </c>
      <c r="F1818" s="221" t="s">
        <v>1277</v>
      </c>
      <c r="G1818" s="221" t="s">
        <v>1276</v>
      </c>
    </row>
    <row r="1819" spans="1:7" x14ac:dyDescent="0.2">
      <c r="A1819" s="185">
        <v>7452</v>
      </c>
      <c r="B1819" s="184" t="s">
        <v>5</v>
      </c>
      <c r="C1819" s="185" t="s">
        <v>1820</v>
      </c>
      <c r="D1819" s="221" t="s">
        <v>1278</v>
      </c>
      <c r="E1819" s="221" t="s">
        <v>1275</v>
      </c>
      <c r="F1819" s="221" t="s">
        <v>1277</v>
      </c>
      <c r="G1819" s="221" t="s">
        <v>1276</v>
      </c>
    </row>
    <row r="1820" spans="1:7" x14ac:dyDescent="0.2">
      <c r="A1820" s="185">
        <v>7453</v>
      </c>
      <c r="B1820" s="184" t="s">
        <v>6</v>
      </c>
      <c r="C1820" s="185" t="s">
        <v>1820</v>
      </c>
      <c r="D1820" s="221" t="s">
        <v>1278</v>
      </c>
      <c r="E1820" s="221" t="s">
        <v>1275</v>
      </c>
      <c r="F1820" s="221" t="s">
        <v>1277</v>
      </c>
      <c r="G1820" s="221" t="s">
        <v>1276</v>
      </c>
    </row>
    <row r="1821" spans="1:7" x14ac:dyDescent="0.2">
      <c r="A1821" s="185">
        <v>7461</v>
      </c>
      <c r="B1821" s="184" t="s">
        <v>7</v>
      </c>
      <c r="C1821" s="185" t="s">
        <v>1820</v>
      </c>
      <c r="D1821" s="221" t="s">
        <v>1278</v>
      </c>
      <c r="E1821" s="221" t="s">
        <v>1275</v>
      </c>
      <c r="F1821" s="221" t="s">
        <v>1277</v>
      </c>
      <c r="G1821" s="221" t="s">
        <v>1277</v>
      </c>
    </row>
    <row r="1822" spans="1:7" x14ac:dyDescent="0.2">
      <c r="A1822" s="185">
        <v>7463</v>
      </c>
      <c r="B1822" s="184" t="s">
        <v>8</v>
      </c>
      <c r="C1822" s="185" t="s">
        <v>1820</v>
      </c>
      <c r="D1822" s="221" t="s">
        <v>1278</v>
      </c>
      <c r="E1822" s="221" t="s">
        <v>1275</v>
      </c>
      <c r="F1822" s="221" t="s">
        <v>1277</v>
      </c>
      <c r="G1822" s="221" t="s">
        <v>1276</v>
      </c>
    </row>
    <row r="1823" spans="1:7" x14ac:dyDescent="0.2">
      <c r="A1823" s="185">
        <v>7464</v>
      </c>
      <c r="B1823" s="184" t="s">
        <v>9</v>
      </c>
      <c r="C1823" s="185" t="s">
        <v>1820</v>
      </c>
      <c r="D1823" s="221" t="s">
        <v>1278</v>
      </c>
      <c r="E1823" s="221" t="s">
        <v>1275</v>
      </c>
      <c r="F1823" s="221" t="s">
        <v>1277</v>
      </c>
      <c r="G1823" s="221" t="s">
        <v>1276</v>
      </c>
    </row>
    <row r="1824" spans="1:7" x14ac:dyDescent="0.2">
      <c r="A1824" s="185">
        <v>7471</v>
      </c>
      <c r="B1824" s="184" t="s">
        <v>10</v>
      </c>
      <c r="C1824" s="185" t="s">
        <v>1820</v>
      </c>
      <c r="D1824" s="221" t="s">
        <v>1278</v>
      </c>
      <c r="E1824" s="221" t="s">
        <v>1275</v>
      </c>
      <c r="F1824" s="221" t="s">
        <v>1277</v>
      </c>
      <c r="G1824" s="221" t="s">
        <v>1277</v>
      </c>
    </row>
    <row r="1825" spans="1:7" x14ac:dyDescent="0.2">
      <c r="A1825" s="185">
        <v>7472</v>
      </c>
      <c r="B1825" s="184" t="s">
        <v>11</v>
      </c>
      <c r="C1825" s="185" t="s">
        <v>1820</v>
      </c>
      <c r="D1825" s="221" t="s">
        <v>1278</v>
      </c>
      <c r="E1825" s="221" t="s">
        <v>1275</v>
      </c>
      <c r="F1825" s="221" t="s">
        <v>1277</v>
      </c>
      <c r="G1825" s="221" t="s">
        <v>1276</v>
      </c>
    </row>
    <row r="1826" spans="1:7" x14ac:dyDescent="0.2">
      <c r="A1826" s="185">
        <v>7473</v>
      </c>
      <c r="B1826" s="184" t="s">
        <v>12</v>
      </c>
      <c r="C1826" s="185" t="s">
        <v>1820</v>
      </c>
      <c r="D1826" s="221" t="s">
        <v>1278</v>
      </c>
      <c r="E1826" s="221" t="s">
        <v>1275</v>
      </c>
      <c r="F1826" s="221" t="s">
        <v>1277</v>
      </c>
      <c r="G1826" s="221" t="s">
        <v>1276</v>
      </c>
    </row>
    <row r="1827" spans="1:7" x14ac:dyDescent="0.2">
      <c r="A1827" s="185">
        <v>7474</v>
      </c>
      <c r="B1827" s="184" t="s">
        <v>13</v>
      </c>
      <c r="C1827" s="185" t="s">
        <v>1820</v>
      </c>
      <c r="D1827" s="221" t="s">
        <v>1278</v>
      </c>
      <c r="E1827" s="221" t="s">
        <v>1275</v>
      </c>
      <c r="F1827" s="221" t="s">
        <v>1277</v>
      </c>
      <c r="G1827" s="221" t="s">
        <v>1276</v>
      </c>
    </row>
    <row r="1828" spans="1:7" x14ac:dyDescent="0.2">
      <c r="A1828" s="185">
        <v>7501</v>
      </c>
      <c r="B1828" s="184" t="s">
        <v>14</v>
      </c>
      <c r="C1828" s="185" t="s">
        <v>1820</v>
      </c>
      <c r="D1828" s="221" t="s">
        <v>1278</v>
      </c>
      <c r="E1828" s="221" t="s">
        <v>1275</v>
      </c>
      <c r="F1828" s="221" t="s">
        <v>1277</v>
      </c>
      <c r="G1828" s="221" t="s">
        <v>1277</v>
      </c>
    </row>
    <row r="1829" spans="1:7" x14ac:dyDescent="0.2">
      <c r="A1829" s="185">
        <v>7503</v>
      </c>
      <c r="B1829" s="184" t="s">
        <v>15</v>
      </c>
      <c r="C1829" s="185" t="s">
        <v>1820</v>
      </c>
      <c r="D1829" s="221" t="s">
        <v>1278</v>
      </c>
      <c r="E1829" s="221" t="s">
        <v>1275</v>
      </c>
      <c r="F1829" s="221" t="s">
        <v>1277</v>
      </c>
      <c r="G1829" s="221" t="s">
        <v>1277</v>
      </c>
    </row>
    <row r="1830" spans="1:7" x14ac:dyDescent="0.2">
      <c r="A1830" s="185">
        <v>7511</v>
      </c>
      <c r="B1830" s="184" t="s">
        <v>16</v>
      </c>
      <c r="C1830" s="185" t="s">
        <v>1820</v>
      </c>
      <c r="D1830" s="221" t="s">
        <v>1278</v>
      </c>
      <c r="E1830" s="221" t="s">
        <v>1275</v>
      </c>
      <c r="F1830" s="221" t="s">
        <v>1277</v>
      </c>
      <c r="G1830" s="221" t="s">
        <v>1276</v>
      </c>
    </row>
    <row r="1831" spans="1:7" x14ac:dyDescent="0.2">
      <c r="A1831" s="185">
        <v>7512</v>
      </c>
      <c r="B1831" s="184" t="s">
        <v>17</v>
      </c>
      <c r="C1831" s="185" t="s">
        <v>1820</v>
      </c>
      <c r="D1831" s="221" t="s">
        <v>1278</v>
      </c>
      <c r="E1831" s="221" t="s">
        <v>1275</v>
      </c>
      <c r="F1831" s="221" t="s">
        <v>1277</v>
      </c>
      <c r="G1831" s="221" t="s">
        <v>1276</v>
      </c>
    </row>
    <row r="1832" spans="1:7" x14ac:dyDescent="0.2">
      <c r="A1832" s="185">
        <v>7521</v>
      </c>
      <c r="B1832" s="184" t="s">
        <v>18</v>
      </c>
      <c r="C1832" s="185" t="s">
        <v>1820</v>
      </c>
      <c r="D1832" s="221" t="s">
        <v>1278</v>
      </c>
      <c r="E1832" s="221" t="s">
        <v>1275</v>
      </c>
      <c r="F1832" s="221" t="s">
        <v>1277</v>
      </c>
      <c r="G1832" s="221" t="s">
        <v>1276</v>
      </c>
    </row>
    <row r="1833" spans="1:7" x14ac:dyDescent="0.2">
      <c r="A1833" s="185">
        <v>7522</v>
      </c>
      <c r="B1833" s="184" t="s">
        <v>19</v>
      </c>
      <c r="C1833" s="185" t="s">
        <v>1820</v>
      </c>
      <c r="D1833" s="221" t="s">
        <v>1278</v>
      </c>
      <c r="E1833" s="221" t="s">
        <v>1275</v>
      </c>
      <c r="F1833" s="221" t="s">
        <v>1277</v>
      </c>
      <c r="G1833" s="221" t="s">
        <v>1276</v>
      </c>
    </row>
    <row r="1834" spans="1:7" x14ac:dyDescent="0.2">
      <c r="A1834" s="185">
        <v>7531</v>
      </c>
      <c r="B1834" s="184" t="s">
        <v>20</v>
      </c>
      <c r="C1834" s="185" t="s">
        <v>1820</v>
      </c>
      <c r="D1834" s="221" t="s">
        <v>1278</v>
      </c>
      <c r="E1834" s="221" t="s">
        <v>1275</v>
      </c>
      <c r="F1834" s="221" t="s">
        <v>1277</v>
      </c>
      <c r="G1834" s="221" t="s">
        <v>1277</v>
      </c>
    </row>
    <row r="1835" spans="1:7" x14ac:dyDescent="0.2">
      <c r="A1835" s="185">
        <v>7532</v>
      </c>
      <c r="B1835" s="184" t="s">
        <v>21</v>
      </c>
      <c r="C1835" s="185" t="s">
        <v>1820</v>
      </c>
      <c r="D1835" s="221" t="s">
        <v>1278</v>
      </c>
      <c r="E1835" s="221" t="s">
        <v>1275</v>
      </c>
      <c r="F1835" s="221" t="s">
        <v>1277</v>
      </c>
      <c r="G1835" s="221" t="s">
        <v>1276</v>
      </c>
    </row>
    <row r="1836" spans="1:7" x14ac:dyDescent="0.2">
      <c r="A1836" s="185">
        <v>7533</v>
      </c>
      <c r="B1836" s="184" t="s">
        <v>22</v>
      </c>
      <c r="C1836" s="185" t="s">
        <v>1820</v>
      </c>
      <c r="D1836" s="221" t="s">
        <v>1278</v>
      </c>
      <c r="E1836" s="221" t="s">
        <v>1275</v>
      </c>
      <c r="F1836" s="221" t="s">
        <v>1277</v>
      </c>
      <c r="G1836" s="221" t="s">
        <v>1276</v>
      </c>
    </row>
    <row r="1837" spans="1:7" x14ac:dyDescent="0.2">
      <c r="A1837" s="185">
        <v>7534</v>
      </c>
      <c r="B1837" s="184" t="s">
        <v>23</v>
      </c>
      <c r="C1837" s="185" t="s">
        <v>1820</v>
      </c>
      <c r="D1837" s="221" t="s">
        <v>1278</v>
      </c>
      <c r="E1837" s="221" t="s">
        <v>1275</v>
      </c>
      <c r="F1837" s="221" t="s">
        <v>1277</v>
      </c>
      <c r="G1837" s="221" t="s">
        <v>1276</v>
      </c>
    </row>
    <row r="1838" spans="1:7" x14ac:dyDescent="0.2">
      <c r="A1838" s="185">
        <v>7535</v>
      </c>
      <c r="B1838" s="184" t="s">
        <v>24</v>
      </c>
      <c r="C1838" s="185" t="s">
        <v>1820</v>
      </c>
      <c r="D1838" s="221" t="s">
        <v>1278</v>
      </c>
      <c r="E1838" s="221" t="s">
        <v>1275</v>
      </c>
      <c r="F1838" s="221" t="s">
        <v>1277</v>
      </c>
      <c r="G1838" s="221" t="s">
        <v>1277</v>
      </c>
    </row>
    <row r="1839" spans="1:7" x14ac:dyDescent="0.2">
      <c r="A1839" s="185">
        <v>7540</v>
      </c>
      <c r="B1839" s="184" t="s">
        <v>25</v>
      </c>
      <c r="C1839" s="185" t="s">
        <v>1820</v>
      </c>
      <c r="D1839" s="221" t="s">
        <v>1278</v>
      </c>
      <c r="E1839" s="221" t="s">
        <v>1275</v>
      </c>
      <c r="F1839" s="221" t="s">
        <v>1277</v>
      </c>
      <c r="G1839" s="221" t="s">
        <v>1277</v>
      </c>
    </row>
    <row r="1840" spans="1:7" x14ac:dyDescent="0.2">
      <c r="A1840" s="185">
        <v>7542</v>
      </c>
      <c r="B1840" s="184" t="s">
        <v>26</v>
      </c>
      <c r="C1840" s="185" t="s">
        <v>1820</v>
      </c>
      <c r="D1840" s="221" t="s">
        <v>1278</v>
      </c>
      <c r="E1840" s="221" t="s">
        <v>1275</v>
      </c>
      <c r="F1840" s="221" t="s">
        <v>1277</v>
      </c>
      <c r="G1840" s="221" t="s">
        <v>1276</v>
      </c>
    </row>
    <row r="1841" spans="1:7" x14ac:dyDescent="0.2">
      <c r="A1841" s="185">
        <v>7543</v>
      </c>
      <c r="B1841" s="184" t="s">
        <v>27</v>
      </c>
      <c r="C1841" s="185" t="s">
        <v>1820</v>
      </c>
      <c r="D1841" s="221" t="s">
        <v>1278</v>
      </c>
      <c r="E1841" s="221" t="s">
        <v>1275</v>
      </c>
      <c r="F1841" s="221" t="s">
        <v>1277</v>
      </c>
      <c r="G1841" s="221" t="s">
        <v>1276</v>
      </c>
    </row>
    <row r="1842" spans="1:7" x14ac:dyDescent="0.2">
      <c r="A1842" s="185">
        <v>7551</v>
      </c>
      <c r="B1842" s="184" t="s">
        <v>28</v>
      </c>
      <c r="C1842" s="185" t="s">
        <v>1820</v>
      </c>
      <c r="D1842" s="221" t="s">
        <v>1278</v>
      </c>
      <c r="E1842" s="221" t="s">
        <v>1275</v>
      </c>
      <c r="F1842" s="221" t="s">
        <v>1277</v>
      </c>
      <c r="G1842" s="221" t="s">
        <v>1277</v>
      </c>
    </row>
    <row r="1843" spans="1:7" x14ac:dyDescent="0.2">
      <c r="A1843" s="185">
        <v>7552</v>
      </c>
      <c r="B1843" s="184" t="s">
        <v>29</v>
      </c>
      <c r="C1843" s="185" t="s">
        <v>1820</v>
      </c>
      <c r="D1843" s="221" t="s">
        <v>1278</v>
      </c>
      <c r="E1843" s="221" t="s">
        <v>1275</v>
      </c>
      <c r="F1843" s="221" t="s">
        <v>1277</v>
      </c>
      <c r="G1843" s="221" t="s">
        <v>1276</v>
      </c>
    </row>
    <row r="1844" spans="1:7" x14ac:dyDescent="0.2">
      <c r="A1844" s="185">
        <v>7561</v>
      </c>
      <c r="B1844" s="184" t="s">
        <v>30</v>
      </c>
      <c r="C1844" s="185" t="s">
        <v>1820</v>
      </c>
      <c r="D1844" s="221" t="s">
        <v>1278</v>
      </c>
      <c r="E1844" s="221" t="s">
        <v>1275</v>
      </c>
      <c r="F1844" s="221" t="s">
        <v>1277</v>
      </c>
      <c r="G1844" s="221" t="s">
        <v>1277</v>
      </c>
    </row>
    <row r="1845" spans="1:7" x14ac:dyDescent="0.2">
      <c r="A1845" s="185">
        <v>7562</v>
      </c>
      <c r="B1845" s="184" t="s">
        <v>31</v>
      </c>
      <c r="C1845" s="185" t="s">
        <v>1820</v>
      </c>
      <c r="D1845" s="221" t="s">
        <v>1278</v>
      </c>
      <c r="E1845" s="221" t="s">
        <v>1275</v>
      </c>
      <c r="F1845" s="221" t="s">
        <v>1277</v>
      </c>
      <c r="G1845" s="221" t="s">
        <v>1276</v>
      </c>
    </row>
    <row r="1846" spans="1:7" x14ac:dyDescent="0.2">
      <c r="A1846" s="185">
        <v>7563</v>
      </c>
      <c r="B1846" s="184" t="s">
        <v>32</v>
      </c>
      <c r="C1846" s="185" t="s">
        <v>1820</v>
      </c>
      <c r="D1846" s="221" t="s">
        <v>1278</v>
      </c>
      <c r="E1846" s="221" t="s">
        <v>1275</v>
      </c>
      <c r="F1846" s="221" t="s">
        <v>1277</v>
      </c>
      <c r="G1846" s="221" t="s">
        <v>1276</v>
      </c>
    </row>
    <row r="1847" spans="1:7" x14ac:dyDescent="0.2">
      <c r="A1847" s="185">
        <v>7564</v>
      </c>
      <c r="B1847" s="184" t="s">
        <v>2223</v>
      </c>
      <c r="C1847" s="185" t="s">
        <v>1820</v>
      </c>
      <c r="D1847" s="221" t="s">
        <v>1278</v>
      </c>
      <c r="E1847" s="221" t="s">
        <v>1275</v>
      </c>
      <c r="F1847" s="221" t="s">
        <v>1277</v>
      </c>
      <c r="G1847" s="221" t="s">
        <v>1276</v>
      </c>
    </row>
    <row r="1848" spans="1:7" x14ac:dyDescent="0.2">
      <c r="A1848" s="185">
        <v>7571</v>
      </c>
      <c r="B1848" s="184" t="s">
        <v>2224</v>
      </c>
      <c r="C1848" s="185" t="s">
        <v>1820</v>
      </c>
      <c r="D1848" s="221" t="s">
        <v>1278</v>
      </c>
      <c r="E1848" s="221" t="s">
        <v>1275</v>
      </c>
      <c r="F1848" s="221" t="s">
        <v>1277</v>
      </c>
      <c r="G1848" s="221" t="s">
        <v>1277</v>
      </c>
    </row>
    <row r="1849" spans="1:7" x14ac:dyDescent="0.2">
      <c r="A1849" s="185">
        <v>7572</v>
      </c>
      <c r="B1849" s="184" t="s">
        <v>2225</v>
      </c>
      <c r="C1849" s="185" t="s">
        <v>1820</v>
      </c>
      <c r="D1849" s="221" t="s">
        <v>1278</v>
      </c>
      <c r="E1849" s="221" t="s">
        <v>1275</v>
      </c>
      <c r="F1849" s="221" t="s">
        <v>1277</v>
      </c>
      <c r="G1849" s="221" t="s">
        <v>1276</v>
      </c>
    </row>
    <row r="1850" spans="1:7" x14ac:dyDescent="0.2">
      <c r="A1850" s="185">
        <v>8010</v>
      </c>
      <c r="B1850" s="184" t="s">
        <v>176</v>
      </c>
      <c r="C1850" s="185" t="s">
        <v>2621</v>
      </c>
      <c r="D1850" s="221" t="s">
        <v>1278</v>
      </c>
      <c r="E1850" s="221" t="s">
        <v>1275</v>
      </c>
      <c r="F1850" s="221" t="s">
        <v>1277</v>
      </c>
      <c r="G1850" s="221" t="s">
        <v>1277</v>
      </c>
    </row>
    <row r="1851" spans="1:7" x14ac:dyDescent="0.2">
      <c r="A1851" s="185">
        <v>8011</v>
      </c>
      <c r="B1851" s="184" t="s">
        <v>2226</v>
      </c>
      <c r="C1851" s="185" t="s">
        <v>2621</v>
      </c>
      <c r="D1851" s="221" t="s">
        <v>1280</v>
      </c>
      <c r="E1851" s="221" t="s">
        <v>1275</v>
      </c>
      <c r="F1851" s="221" t="s">
        <v>1276</v>
      </c>
      <c r="G1851" s="221" t="s">
        <v>1277</v>
      </c>
    </row>
    <row r="1852" spans="1:7" x14ac:dyDescent="0.2">
      <c r="A1852" s="185">
        <v>8013</v>
      </c>
      <c r="B1852" s="184" t="s">
        <v>176</v>
      </c>
      <c r="C1852" s="185" t="s">
        <v>2621</v>
      </c>
      <c r="D1852" s="221" t="s">
        <v>1280</v>
      </c>
      <c r="E1852" s="221" t="s">
        <v>1275</v>
      </c>
      <c r="F1852" s="221" t="s">
        <v>1276</v>
      </c>
      <c r="G1852" s="221" t="s">
        <v>1277</v>
      </c>
    </row>
    <row r="1853" spans="1:7" x14ac:dyDescent="0.2">
      <c r="A1853" s="185">
        <v>8015</v>
      </c>
      <c r="B1853" s="184" t="s">
        <v>176</v>
      </c>
      <c r="C1853" s="185" t="s">
        <v>2621</v>
      </c>
      <c r="D1853" s="221" t="s">
        <v>1280</v>
      </c>
      <c r="E1853" s="221" t="s">
        <v>1275</v>
      </c>
      <c r="F1853" s="221" t="s">
        <v>1276</v>
      </c>
      <c r="G1853" s="221" t="s">
        <v>1277</v>
      </c>
    </row>
    <row r="1854" spans="1:7" x14ac:dyDescent="0.2">
      <c r="A1854" s="185">
        <v>8016</v>
      </c>
      <c r="B1854" s="184" t="s">
        <v>176</v>
      </c>
      <c r="C1854" s="185" t="s">
        <v>2621</v>
      </c>
      <c r="D1854" s="221" t="s">
        <v>1280</v>
      </c>
      <c r="E1854" s="221" t="s">
        <v>1275</v>
      </c>
      <c r="F1854" s="221" t="s">
        <v>1276</v>
      </c>
      <c r="G1854" s="221" t="s">
        <v>1277</v>
      </c>
    </row>
    <row r="1855" spans="1:7" x14ac:dyDescent="0.2">
      <c r="A1855" s="185">
        <v>8017</v>
      </c>
      <c r="B1855" s="184" t="s">
        <v>176</v>
      </c>
      <c r="C1855" s="185" t="s">
        <v>2621</v>
      </c>
      <c r="D1855" s="221" t="s">
        <v>1280</v>
      </c>
      <c r="E1855" s="221" t="s">
        <v>1275</v>
      </c>
      <c r="F1855" s="221" t="s">
        <v>1276</v>
      </c>
      <c r="G1855" s="221" t="s">
        <v>1277</v>
      </c>
    </row>
    <row r="1856" spans="1:7" x14ac:dyDescent="0.2">
      <c r="A1856" s="185">
        <v>8018</v>
      </c>
      <c r="B1856" s="184" t="s">
        <v>176</v>
      </c>
      <c r="C1856" s="185" t="s">
        <v>2621</v>
      </c>
      <c r="D1856" s="221" t="s">
        <v>1280</v>
      </c>
      <c r="E1856" s="221" t="s">
        <v>1275</v>
      </c>
      <c r="F1856" s="221" t="s">
        <v>1276</v>
      </c>
      <c r="G1856" s="221" t="s">
        <v>1277</v>
      </c>
    </row>
    <row r="1857" spans="1:7" x14ac:dyDescent="0.2">
      <c r="A1857" s="185">
        <v>8019</v>
      </c>
      <c r="B1857" s="184" t="s">
        <v>176</v>
      </c>
      <c r="C1857" s="185" t="s">
        <v>2621</v>
      </c>
      <c r="D1857" s="221" t="s">
        <v>1280</v>
      </c>
      <c r="E1857" s="221" t="s">
        <v>1275</v>
      </c>
      <c r="F1857" s="221" t="s">
        <v>1276</v>
      </c>
      <c r="G1857" s="221" t="s">
        <v>1277</v>
      </c>
    </row>
    <row r="1858" spans="1:7" x14ac:dyDescent="0.2">
      <c r="A1858" s="185">
        <v>8020</v>
      </c>
      <c r="B1858" s="184" t="s">
        <v>176</v>
      </c>
      <c r="C1858" s="185" t="s">
        <v>2621</v>
      </c>
      <c r="D1858" s="221" t="s">
        <v>1278</v>
      </c>
      <c r="E1858" s="221" t="s">
        <v>1275</v>
      </c>
      <c r="F1858" s="221" t="s">
        <v>1277</v>
      </c>
      <c r="G1858" s="221" t="s">
        <v>1277</v>
      </c>
    </row>
    <row r="1859" spans="1:7" x14ac:dyDescent="0.2">
      <c r="A1859" s="185">
        <v>8021</v>
      </c>
      <c r="B1859" s="184" t="s">
        <v>2226</v>
      </c>
      <c r="C1859" s="185" t="s">
        <v>2621</v>
      </c>
      <c r="D1859" s="221" t="s">
        <v>1280</v>
      </c>
      <c r="E1859" s="221" t="s">
        <v>1275</v>
      </c>
      <c r="F1859" s="221" t="s">
        <v>1276</v>
      </c>
      <c r="G1859" s="221" t="s">
        <v>1277</v>
      </c>
    </row>
    <row r="1860" spans="1:7" x14ac:dyDescent="0.2">
      <c r="A1860" s="185">
        <v>8022</v>
      </c>
      <c r="B1860" s="184" t="s">
        <v>176</v>
      </c>
      <c r="C1860" s="185" t="s">
        <v>2621</v>
      </c>
      <c r="D1860" s="221" t="s">
        <v>1280</v>
      </c>
      <c r="E1860" s="221" t="s">
        <v>1275</v>
      </c>
      <c r="F1860" s="221" t="s">
        <v>1276</v>
      </c>
      <c r="G1860" s="221" t="s">
        <v>1277</v>
      </c>
    </row>
    <row r="1861" spans="1:7" x14ac:dyDescent="0.2">
      <c r="A1861" s="185">
        <v>8023</v>
      </c>
      <c r="B1861" s="184" t="s">
        <v>176</v>
      </c>
      <c r="C1861" s="185" t="s">
        <v>2621</v>
      </c>
      <c r="D1861" s="221" t="s">
        <v>1280</v>
      </c>
      <c r="E1861" s="221" t="s">
        <v>1275</v>
      </c>
      <c r="F1861" s="221" t="s">
        <v>1276</v>
      </c>
      <c r="G1861" s="221" t="s">
        <v>1277</v>
      </c>
    </row>
    <row r="1862" spans="1:7" x14ac:dyDescent="0.2">
      <c r="A1862" s="185">
        <v>8024</v>
      </c>
      <c r="B1862" s="184" t="s">
        <v>176</v>
      </c>
      <c r="C1862" s="185" t="s">
        <v>2621</v>
      </c>
      <c r="D1862" s="221" t="s">
        <v>1280</v>
      </c>
      <c r="E1862" s="221" t="s">
        <v>1275</v>
      </c>
      <c r="F1862" s="221" t="s">
        <v>1276</v>
      </c>
      <c r="G1862" s="221" t="s">
        <v>1277</v>
      </c>
    </row>
    <row r="1863" spans="1:7" x14ac:dyDescent="0.2">
      <c r="A1863" s="185">
        <v>8025</v>
      </c>
      <c r="B1863" s="184" t="s">
        <v>176</v>
      </c>
      <c r="C1863" s="185" t="s">
        <v>2621</v>
      </c>
      <c r="D1863" s="221" t="s">
        <v>1280</v>
      </c>
      <c r="E1863" s="221" t="s">
        <v>1275</v>
      </c>
      <c r="F1863" s="221" t="s">
        <v>1276</v>
      </c>
      <c r="G1863" s="221" t="s">
        <v>1277</v>
      </c>
    </row>
    <row r="1864" spans="1:7" x14ac:dyDescent="0.2">
      <c r="A1864" s="185">
        <v>8026</v>
      </c>
      <c r="B1864" s="184" t="s">
        <v>176</v>
      </c>
      <c r="C1864" s="185" t="s">
        <v>2621</v>
      </c>
      <c r="D1864" s="221" t="s">
        <v>1280</v>
      </c>
      <c r="E1864" s="221" t="s">
        <v>1275</v>
      </c>
      <c r="F1864" s="221" t="s">
        <v>1276</v>
      </c>
      <c r="G1864" s="221" t="s">
        <v>1277</v>
      </c>
    </row>
    <row r="1865" spans="1:7" x14ac:dyDescent="0.2">
      <c r="A1865" s="185">
        <v>8027</v>
      </c>
      <c r="B1865" s="184" t="s">
        <v>176</v>
      </c>
      <c r="C1865" s="185" t="s">
        <v>2621</v>
      </c>
      <c r="D1865" s="221" t="s">
        <v>1280</v>
      </c>
      <c r="E1865" s="221" t="s">
        <v>1275</v>
      </c>
      <c r="F1865" s="221" t="s">
        <v>1276</v>
      </c>
      <c r="G1865" s="221" t="s">
        <v>1277</v>
      </c>
    </row>
    <row r="1866" spans="1:7" x14ac:dyDescent="0.2">
      <c r="A1866" s="185">
        <v>8028</v>
      </c>
      <c r="B1866" s="184" t="s">
        <v>176</v>
      </c>
      <c r="C1866" s="185" t="s">
        <v>2621</v>
      </c>
      <c r="D1866" s="221" t="s">
        <v>1280</v>
      </c>
      <c r="E1866" s="221" t="s">
        <v>1275</v>
      </c>
      <c r="F1866" s="221" t="s">
        <v>1276</v>
      </c>
      <c r="G1866" s="221" t="s">
        <v>1277</v>
      </c>
    </row>
    <row r="1867" spans="1:7" x14ac:dyDescent="0.2">
      <c r="A1867" s="185">
        <v>8029</v>
      </c>
      <c r="B1867" s="184" t="s">
        <v>176</v>
      </c>
      <c r="C1867" s="185" t="s">
        <v>2621</v>
      </c>
      <c r="D1867" s="221" t="s">
        <v>1280</v>
      </c>
      <c r="E1867" s="221" t="s">
        <v>1275</v>
      </c>
      <c r="F1867" s="221" t="s">
        <v>1276</v>
      </c>
      <c r="G1867" s="221" t="s">
        <v>1277</v>
      </c>
    </row>
    <row r="1868" spans="1:7" x14ac:dyDescent="0.2">
      <c r="A1868" s="185">
        <v>8035</v>
      </c>
      <c r="B1868" s="184" t="s">
        <v>176</v>
      </c>
      <c r="C1868" s="185" t="s">
        <v>2621</v>
      </c>
      <c r="D1868" s="221" t="s">
        <v>1280</v>
      </c>
      <c r="E1868" s="221" t="s">
        <v>1275</v>
      </c>
      <c r="F1868" s="221" t="s">
        <v>1276</v>
      </c>
      <c r="G1868" s="221" t="s">
        <v>1277</v>
      </c>
    </row>
    <row r="1869" spans="1:7" x14ac:dyDescent="0.2">
      <c r="A1869" s="185">
        <v>8036</v>
      </c>
      <c r="B1869" s="184" t="s">
        <v>176</v>
      </c>
      <c r="C1869" s="185" t="s">
        <v>2621</v>
      </c>
      <c r="D1869" s="221" t="s">
        <v>1278</v>
      </c>
      <c r="E1869" s="221" t="s">
        <v>1275</v>
      </c>
      <c r="F1869" s="221" t="s">
        <v>1277</v>
      </c>
      <c r="G1869" s="221" t="s">
        <v>1277</v>
      </c>
    </row>
    <row r="1870" spans="1:7" x14ac:dyDescent="0.2">
      <c r="A1870" s="185">
        <v>8041</v>
      </c>
      <c r="B1870" s="184" t="s">
        <v>2227</v>
      </c>
      <c r="C1870" s="185" t="s">
        <v>2621</v>
      </c>
      <c r="D1870" s="221" t="s">
        <v>1278</v>
      </c>
      <c r="E1870" s="221" t="s">
        <v>1275</v>
      </c>
      <c r="F1870" s="221" t="s">
        <v>1277</v>
      </c>
      <c r="G1870" s="221" t="s">
        <v>1277</v>
      </c>
    </row>
    <row r="1871" spans="1:7" x14ac:dyDescent="0.2">
      <c r="A1871" s="185">
        <v>8042</v>
      </c>
      <c r="B1871" s="184" t="s">
        <v>2228</v>
      </c>
      <c r="C1871" s="185" t="s">
        <v>2621</v>
      </c>
      <c r="D1871" s="221" t="s">
        <v>1278</v>
      </c>
      <c r="E1871" s="221" t="s">
        <v>1275</v>
      </c>
      <c r="F1871" s="221" t="s">
        <v>1277</v>
      </c>
      <c r="G1871" s="221" t="s">
        <v>1277</v>
      </c>
    </row>
    <row r="1872" spans="1:7" x14ac:dyDescent="0.2">
      <c r="A1872" s="185">
        <v>8043</v>
      </c>
      <c r="B1872" s="184" t="s">
        <v>2229</v>
      </c>
      <c r="C1872" s="185" t="s">
        <v>2621</v>
      </c>
      <c r="D1872" s="221" t="s">
        <v>1278</v>
      </c>
      <c r="E1872" s="221" t="s">
        <v>1275</v>
      </c>
      <c r="F1872" s="221" t="s">
        <v>1277</v>
      </c>
      <c r="G1872" s="221" t="s">
        <v>1277</v>
      </c>
    </row>
    <row r="1873" spans="1:7" x14ac:dyDescent="0.2">
      <c r="A1873" s="185">
        <v>8044</v>
      </c>
      <c r="B1873" s="184" t="s">
        <v>2230</v>
      </c>
      <c r="C1873" s="185" t="s">
        <v>2621</v>
      </c>
      <c r="D1873" s="221" t="s">
        <v>1278</v>
      </c>
      <c r="E1873" s="221" t="s">
        <v>1275</v>
      </c>
      <c r="F1873" s="221" t="s">
        <v>1277</v>
      </c>
      <c r="G1873" s="221" t="s">
        <v>1277</v>
      </c>
    </row>
    <row r="1874" spans="1:7" x14ac:dyDescent="0.2">
      <c r="A1874" s="185">
        <v>8045</v>
      </c>
      <c r="B1874" s="184" t="s">
        <v>2231</v>
      </c>
      <c r="C1874" s="185" t="s">
        <v>2621</v>
      </c>
      <c r="D1874" s="221" t="s">
        <v>1278</v>
      </c>
      <c r="E1874" s="221" t="s">
        <v>1275</v>
      </c>
      <c r="F1874" s="221" t="s">
        <v>1277</v>
      </c>
      <c r="G1874" s="221" t="s">
        <v>1277</v>
      </c>
    </row>
    <row r="1875" spans="1:7" x14ac:dyDescent="0.2">
      <c r="A1875" s="185">
        <v>8046</v>
      </c>
      <c r="B1875" s="184" t="s">
        <v>2232</v>
      </c>
      <c r="C1875" s="185" t="s">
        <v>2621</v>
      </c>
      <c r="D1875" s="221" t="s">
        <v>1278</v>
      </c>
      <c r="E1875" s="221" t="s">
        <v>1275</v>
      </c>
      <c r="F1875" s="221" t="s">
        <v>1277</v>
      </c>
      <c r="G1875" s="221" t="s">
        <v>1276</v>
      </c>
    </row>
    <row r="1876" spans="1:7" x14ac:dyDescent="0.2">
      <c r="A1876" s="185">
        <v>8047</v>
      </c>
      <c r="B1876" s="184" t="s">
        <v>2239</v>
      </c>
      <c r="C1876" s="185" t="s">
        <v>2621</v>
      </c>
      <c r="D1876" s="221" t="s">
        <v>1278</v>
      </c>
      <c r="E1876" s="221" t="s">
        <v>1275</v>
      </c>
      <c r="F1876" s="221" t="s">
        <v>1277</v>
      </c>
      <c r="G1876" s="221" t="s">
        <v>1277</v>
      </c>
    </row>
    <row r="1877" spans="1:7" x14ac:dyDescent="0.2">
      <c r="A1877" s="185">
        <v>8051</v>
      </c>
      <c r="B1877" s="184" t="s">
        <v>2240</v>
      </c>
      <c r="C1877" s="185" t="s">
        <v>2621</v>
      </c>
      <c r="D1877" s="221" t="s">
        <v>1278</v>
      </c>
      <c r="E1877" s="221" t="s">
        <v>1275</v>
      </c>
      <c r="F1877" s="221" t="s">
        <v>1277</v>
      </c>
      <c r="G1877" s="221" t="s">
        <v>1277</v>
      </c>
    </row>
    <row r="1878" spans="1:7" x14ac:dyDescent="0.2">
      <c r="A1878" s="185">
        <v>8052</v>
      </c>
      <c r="B1878" s="184" t="s">
        <v>2241</v>
      </c>
      <c r="C1878" s="185" t="s">
        <v>2621</v>
      </c>
      <c r="D1878" s="221" t="s">
        <v>1278</v>
      </c>
      <c r="E1878" s="221" t="s">
        <v>1275</v>
      </c>
      <c r="F1878" s="221" t="s">
        <v>1277</v>
      </c>
      <c r="G1878" s="221" t="s">
        <v>1277</v>
      </c>
    </row>
    <row r="1879" spans="1:7" x14ac:dyDescent="0.2">
      <c r="A1879" s="185">
        <v>8053</v>
      </c>
      <c r="B1879" s="184" t="s">
        <v>2242</v>
      </c>
      <c r="C1879" s="185" t="s">
        <v>2621</v>
      </c>
      <c r="D1879" s="221" t="s">
        <v>1278</v>
      </c>
      <c r="E1879" s="221" t="s">
        <v>1275</v>
      </c>
      <c r="F1879" s="221" t="s">
        <v>1277</v>
      </c>
      <c r="G1879" s="221" t="s">
        <v>1277</v>
      </c>
    </row>
    <row r="1880" spans="1:7" x14ac:dyDescent="0.2">
      <c r="A1880" s="185">
        <v>8054</v>
      </c>
      <c r="B1880" s="184" t="s">
        <v>2243</v>
      </c>
      <c r="C1880" s="185" t="s">
        <v>2621</v>
      </c>
      <c r="D1880" s="221" t="s">
        <v>1278</v>
      </c>
      <c r="E1880" s="221" t="s">
        <v>1275</v>
      </c>
      <c r="F1880" s="221" t="s">
        <v>1277</v>
      </c>
      <c r="G1880" s="221" t="s">
        <v>1277</v>
      </c>
    </row>
    <row r="1881" spans="1:7" x14ac:dyDescent="0.2">
      <c r="A1881" s="185">
        <v>8055</v>
      </c>
      <c r="B1881" s="184" t="s">
        <v>2244</v>
      </c>
      <c r="C1881" s="185" t="s">
        <v>2621</v>
      </c>
      <c r="D1881" s="221" t="s">
        <v>1278</v>
      </c>
      <c r="E1881" s="221" t="s">
        <v>1275</v>
      </c>
      <c r="F1881" s="221" t="s">
        <v>1277</v>
      </c>
      <c r="G1881" s="221" t="s">
        <v>1277</v>
      </c>
    </row>
    <row r="1882" spans="1:7" x14ac:dyDescent="0.2">
      <c r="A1882" s="185">
        <v>8061</v>
      </c>
      <c r="B1882" s="184" t="s">
        <v>2246</v>
      </c>
      <c r="C1882" s="185" t="s">
        <v>2621</v>
      </c>
      <c r="D1882" s="221" t="s">
        <v>1278</v>
      </c>
      <c r="E1882" s="221" t="s">
        <v>1275</v>
      </c>
      <c r="F1882" s="221" t="s">
        <v>1277</v>
      </c>
      <c r="G1882" s="221" t="s">
        <v>1277</v>
      </c>
    </row>
    <row r="1883" spans="1:7" x14ac:dyDescent="0.2">
      <c r="A1883" s="185">
        <v>8062</v>
      </c>
      <c r="B1883" s="184" t="s">
        <v>2247</v>
      </c>
      <c r="C1883" s="185" t="s">
        <v>2621</v>
      </c>
      <c r="D1883" s="221" t="s">
        <v>1278</v>
      </c>
      <c r="E1883" s="221" t="s">
        <v>1275</v>
      </c>
      <c r="F1883" s="221" t="s">
        <v>1277</v>
      </c>
      <c r="G1883" s="221" t="s">
        <v>1277</v>
      </c>
    </row>
    <row r="1884" spans="1:7" x14ac:dyDescent="0.2">
      <c r="A1884" s="185">
        <v>8063</v>
      </c>
      <c r="B1884" s="184" t="s">
        <v>2248</v>
      </c>
      <c r="C1884" s="185" t="s">
        <v>2621</v>
      </c>
      <c r="D1884" s="221" t="s">
        <v>1278</v>
      </c>
      <c r="E1884" s="221" t="s">
        <v>1275</v>
      </c>
      <c r="F1884" s="221" t="s">
        <v>1277</v>
      </c>
      <c r="G1884" s="221" t="s">
        <v>1277</v>
      </c>
    </row>
    <row r="1885" spans="1:7" x14ac:dyDescent="0.2">
      <c r="A1885" s="185">
        <v>8071</v>
      </c>
      <c r="B1885" s="184" t="s">
        <v>2249</v>
      </c>
      <c r="C1885" s="185" t="s">
        <v>2621</v>
      </c>
      <c r="D1885" s="221" t="s">
        <v>1278</v>
      </c>
      <c r="E1885" s="221" t="s">
        <v>1275</v>
      </c>
      <c r="F1885" s="221" t="s">
        <v>1277</v>
      </c>
      <c r="G1885" s="221" t="s">
        <v>1277</v>
      </c>
    </row>
    <row r="1886" spans="1:7" x14ac:dyDescent="0.2">
      <c r="A1886" s="185">
        <v>8072</v>
      </c>
      <c r="B1886" s="184" t="s">
        <v>2250</v>
      </c>
      <c r="C1886" s="185" t="s">
        <v>2621</v>
      </c>
      <c r="D1886" s="221" t="s">
        <v>1278</v>
      </c>
      <c r="E1886" s="221" t="s">
        <v>1275</v>
      </c>
      <c r="F1886" s="221" t="s">
        <v>1277</v>
      </c>
      <c r="G1886" s="221" t="s">
        <v>1277</v>
      </c>
    </row>
    <row r="1887" spans="1:7" x14ac:dyDescent="0.2">
      <c r="A1887" s="185">
        <v>8073</v>
      </c>
      <c r="B1887" s="184" t="s">
        <v>2251</v>
      </c>
      <c r="C1887" s="185" t="s">
        <v>2621</v>
      </c>
      <c r="D1887" s="221" t="s">
        <v>1278</v>
      </c>
      <c r="E1887" s="221" t="s">
        <v>1275</v>
      </c>
      <c r="F1887" s="221" t="s">
        <v>1277</v>
      </c>
      <c r="G1887" s="221" t="s">
        <v>1277</v>
      </c>
    </row>
    <row r="1888" spans="1:7" x14ac:dyDescent="0.2">
      <c r="A1888" s="185">
        <v>8074</v>
      </c>
      <c r="B1888" s="184" t="s">
        <v>2252</v>
      </c>
      <c r="C1888" s="185" t="s">
        <v>2621</v>
      </c>
      <c r="D1888" s="221" t="s">
        <v>1278</v>
      </c>
      <c r="E1888" s="221" t="s">
        <v>1275</v>
      </c>
      <c r="F1888" s="221" t="s">
        <v>1277</v>
      </c>
      <c r="G1888" s="221" t="s">
        <v>1277</v>
      </c>
    </row>
    <row r="1889" spans="1:7" x14ac:dyDescent="0.2">
      <c r="A1889" s="185">
        <v>8075</v>
      </c>
      <c r="B1889" s="184" t="s">
        <v>2253</v>
      </c>
      <c r="C1889" s="185" t="s">
        <v>2621</v>
      </c>
      <c r="D1889" s="221" t="s">
        <v>1278</v>
      </c>
      <c r="E1889" s="221" t="s">
        <v>1275</v>
      </c>
      <c r="F1889" s="221" t="s">
        <v>1277</v>
      </c>
      <c r="G1889" s="221" t="s">
        <v>1277</v>
      </c>
    </row>
    <row r="1890" spans="1:7" x14ac:dyDescent="0.2">
      <c r="A1890" s="185">
        <v>8081</v>
      </c>
      <c r="B1890" s="184" t="s">
        <v>2254</v>
      </c>
      <c r="C1890" s="185" t="s">
        <v>2621</v>
      </c>
      <c r="D1890" s="221" t="s">
        <v>1278</v>
      </c>
      <c r="E1890" s="221" t="s">
        <v>1275</v>
      </c>
      <c r="F1890" s="221" t="s">
        <v>1277</v>
      </c>
      <c r="G1890" s="221" t="s">
        <v>1277</v>
      </c>
    </row>
    <row r="1891" spans="1:7" x14ac:dyDescent="0.2">
      <c r="A1891" s="185">
        <v>8082</v>
      </c>
      <c r="B1891" s="184" t="s">
        <v>2255</v>
      </c>
      <c r="C1891" s="185" t="s">
        <v>2621</v>
      </c>
      <c r="D1891" s="221" t="s">
        <v>1278</v>
      </c>
      <c r="E1891" s="221" t="s">
        <v>1275</v>
      </c>
      <c r="F1891" s="221" t="s">
        <v>1277</v>
      </c>
      <c r="G1891" s="221" t="s">
        <v>1277</v>
      </c>
    </row>
    <row r="1892" spans="1:7" x14ac:dyDescent="0.2">
      <c r="A1892" s="185">
        <v>8083</v>
      </c>
      <c r="B1892" s="184" t="s">
        <v>2256</v>
      </c>
      <c r="C1892" s="185" t="s">
        <v>2621</v>
      </c>
      <c r="D1892" s="221" t="s">
        <v>1278</v>
      </c>
      <c r="E1892" s="221" t="s">
        <v>1275</v>
      </c>
      <c r="F1892" s="221" t="s">
        <v>1277</v>
      </c>
      <c r="G1892" s="221" t="s">
        <v>1277</v>
      </c>
    </row>
    <row r="1893" spans="1:7" x14ac:dyDescent="0.2">
      <c r="A1893" s="185">
        <v>8091</v>
      </c>
      <c r="B1893" s="184" t="s">
        <v>2257</v>
      </c>
      <c r="C1893" s="185" t="s">
        <v>2621</v>
      </c>
      <c r="D1893" s="221" t="s">
        <v>1278</v>
      </c>
      <c r="E1893" s="221" t="s">
        <v>1275</v>
      </c>
      <c r="F1893" s="221" t="s">
        <v>1277</v>
      </c>
      <c r="G1893" s="221" t="s">
        <v>1276</v>
      </c>
    </row>
    <row r="1894" spans="1:7" x14ac:dyDescent="0.2">
      <c r="A1894" s="185">
        <v>8092</v>
      </c>
      <c r="B1894" s="184" t="s">
        <v>2258</v>
      </c>
      <c r="C1894" s="185" t="s">
        <v>2621</v>
      </c>
      <c r="D1894" s="221" t="s">
        <v>1278</v>
      </c>
      <c r="E1894" s="221" t="s">
        <v>1275</v>
      </c>
      <c r="F1894" s="221" t="s">
        <v>1277</v>
      </c>
      <c r="G1894" s="221" t="s">
        <v>1276</v>
      </c>
    </row>
    <row r="1895" spans="1:7" x14ac:dyDescent="0.2">
      <c r="A1895" s="185">
        <v>8093</v>
      </c>
      <c r="B1895" s="184" t="s">
        <v>2259</v>
      </c>
      <c r="C1895" s="185" t="s">
        <v>2621</v>
      </c>
      <c r="D1895" s="221" t="s">
        <v>1278</v>
      </c>
      <c r="E1895" s="221" t="s">
        <v>1275</v>
      </c>
      <c r="F1895" s="221" t="s">
        <v>1277</v>
      </c>
      <c r="G1895" s="221" t="s">
        <v>1277</v>
      </c>
    </row>
    <row r="1896" spans="1:7" x14ac:dyDescent="0.2">
      <c r="A1896" s="185">
        <v>8101</v>
      </c>
      <c r="B1896" s="184" t="s">
        <v>2260</v>
      </c>
      <c r="C1896" s="185" t="s">
        <v>2621</v>
      </c>
      <c r="D1896" s="221" t="s">
        <v>1278</v>
      </c>
      <c r="E1896" s="221" t="s">
        <v>1275</v>
      </c>
      <c r="F1896" s="221" t="s">
        <v>1277</v>
      </c>
      <c r="G1896" s="221" t="s">
        <v>1277</v>
      </c>
    </row>
    <row r="1897" spans="1:7" x14ac:dyDescent="0.2">
      <c r="A1897" s="185">
        <v>8102</v>
      </c>
      <c r="B1897" s="184" t="s">
        <v>2261</v>
      </c>
      <c r="C1897" s="185" t="s">
        <v>2621</v>
      </c>
      <c r="D1897" s="221" t="s">
        <v>1278</v>
      </c>
      <c r="E1897" s="221" t="s">
        <v>1275</v>
      </c>
      <c r="F1897" s="221" t="s">
        <v>1277</v>
      </c>
      <c r="G1897" s="221" t="s">
        <v>1277</v>
      </c>
    </row>
    <row r="1898" spans="1:7" x14ac:dyDescent="0.2">
      <c r="A1898" s="185">
        <v>8103</v>
      </c>
      <c r="B1898" s="184" t="s">
        <v>2262</v>
      </c>
      <c r="C1898" s="185" t="s">
        <v>2621</v>
      </c>
      <c r="D1898" s="221" t="s">
        <v>1278</v>
      </c>
      <c r="E1898" s="221" t="s">
        <v>1275</v>
      </c>
      <c r="F1898" s="221" t="s">
        <v>1277</v>
      </c>
      <c r="G1898" s="221" t="s">
        <v>1276</v>
      </c>
    </row>
    <row r="1899" spans="1:7" x14ac:dyDescent="0.2">
      <c r="A1899" s="185">
        <v>8111</v>
      </c>
      <c r="B1899" s="184" t="s">
        <v>2263</v>
      </c>
      <c r="C1899" s="185" t="s">
        <v>2621</v>
      </c>
      <c r="D1899" s="221" t="s">
        <v>1278</v>
      </c>
      <c r="E1899" s="221" t="s">
        <v>1275</v>
      </c>
      <c r="F1899" s="221" t="s">
        <v>1277</v>
      </c>
      <c r="G1899" s="221" t="s">
        <v>1277</v>
      </c>
    </row>
    <row r="1900" spans="1:7" x14ac:dyDescent="0.2">
      <c r="A1900" s="185">
        <v>8112</v>
      </c>
      <c r="B1900" s="184" t="s">
        <v>2264</v>
      </c>
      <c r="C1900" s="185" t="s">
        <v>2621</v>
      </c>
      <c r="D1900" s="221" t="s">
        <v>1278</v>
      </c>
      <c r="E1900" s="221" t="s">
        <v>1275</v>
      </c>
      <c r="F1900" s="221" t="s">
        <v>1277</v>
      </c>
      <c r="G1900" s="221" t="s">
        <v>1277</v>
      </c>
    </row>
    <row r="1901" spans="1:7" x14ac:dyDescent="0.2">
      <c r="A1901" s="185">
        <v>8113</v>
      </c>
      <c r="B1901" s="184" t="s">
        <v>2265</v>
      </c>
      <c r="C1901" s="185" t="s">
        <v>2621</v>
      </c>
      <c r="D1901" s="221" t="s">
        <v>1278</v>
      </c>
      <c r="E1901" s="221" t="s">
        <v>1275</v>
      </c>
      <c r="F1901" s="221" t="s">
        <v>1277</v>
      </c>
      <c r="G1901" s="221" t="s">
        <v>1276</v>
      </c>
    </row>
    <row r="1902" spans="1:7" x14ac:dyDescent="0.2">
      <c r="A1902" s="185">
        <v>8114</v>
      </c>
      <c r="B1902" s="184" t="s">
        <v>2266</v>
      </c>
      <c r="C1902" s="185" t="s">
        <v>2621</v>
      </c>
      <c r="D1902" s="221" t="s">
        <v>1278</v>
      </c>
      <c r="E1902" s="221" t="s">
        <v>1275</v>
      </c>
      <c r="F1902" s="221" t="s">
        <v>1277</v>
      </c>
      <c r="G1902" s="221" t="s">
        <v>1276</v>
      </c>
    </row>
    <row r="1903" spans="1:7" x14ac:dyDescent="0.2">
      <c r="A1903" s="185">
        <v>8120</v>
      </c>
      <c r="B1903" s="184" t="s">
        <v>2267</v>
      </c>
      <c r="C1903" s="185" t="s">
        <v>2621</v>
      </c>
      <c r="D1903" s="221" t="s">
        <v>1278</v>
      </c>
      <c r="E1903" s="221" t="s">
        <v>1275</v>
      </c>
      <c r="F1903" s="221" t="s">
        <v>1277</v>
      </c>
      <c r="G1903" s="221" t="s">
        <v>1276</v>
      </c>
    </row>
    <row r="1904" spans="1:7" x14ac:dyDescent="0.2">
      <c r="A1904" s="185">
        <v>8121</v>
      </c>
      <c r="B1904" s="184" t="s">
        <v>2268</v>
      </c>
      <c r="C1904" s="185" t="s">
        <v>2621</v>
      </c>
      <c r="D1904" s="221" t="s">
        <v>1278</v>
      </c>
      <c r="E1904" s="221" t="s">
        <v>1275</v>
      </c>
      <c r="F1904" s="221" t="s">
        <v>1277</v>
      </c>
      <c r="G1904" s="221" t="s">
        <v>1277</v>
      </c>
    </row>
    <row r="1905" spans="1:7" x14ac:dyDescent="0.2">
      <c r="A1905" s="185">
        <v>8122</v>
      </c>
      <c r="B1905" s="184" t="s">
        <v>2269</v>
      </c>
      <c r="C1905" s="185" t="s">
        <v>2621</v>
      </c>
      <c r="D1905" s="221" t="s">
        <v>1278</v>
      </c>
      <c r="E1905" s="221" t="s">
        <v>1275</v>
      </c>
      <c r="F1905" s="221" t="s">
        <v>1277</v>
      </c>
      <c r="G1905" s="221" t="s">
        <v>1276</v>
      </c>
    </row>
    <row r="1906" spans="1:7" x14ac:dyDescent="0.2">
      <c r="A1906" s="185">
        <v>8124</v>
      </c>
      <c r="B1906" s="184" t="s">
        <v>2270</v>
      </c>
      <c r="C1906" s="185" t="s">
        <v>2621</v>
      </c>
      <c r="D1906" s="221" t="s">
        <v>1278</v>
      </c>
      <c r="E1906" s="221" t="s">
        <v>1275</v>
      </c>
      <c r="F1906" s="221" t="s">
        <v>1277</v>
      </c>
      <c r="G1906" s="221" t="s">
        <v>1277</v>
      </c>
    </row>
    <row r="1907" spans="1:7" x14ac:dyDescent="0.2">
      <c r="A1907" s="185">
        <v>8130</v>
      </c>
      <c r="B1907" s="184" t="s">
        <v>2271</v>
      </c>
      <c r="C1907" s="185" t="s">
        <v>2621</v>
      </c>
      <c r="D1907" s="221" t="s">
        <v>1278</v>
      </c>
      <c r="E1907" s="221" t="s">
        <v>1275</v>
      </c>
      <c r="F1907" s="221" t="s">
        <v>1277</v>
      </c>
      <c r="G1907" s="221" t="s">
        <v>1277</v>
      </c>
    </row>
    <row r="1908" spans="1:7" x14ac:dyDescent="0.2">
      <c r="A1908" s="185">
        <v>8131</v>
      </c>
      <c r="B1908" s="184" t="s">
        <v>2272</v>
      </c>
      <c r="C1908" s="185" t="s">
        <v>2621</v>
      </c>
      <c r="D1908" s="221" t="s">
        <v>1278</v>
      </c>
      <c r="E1908" s="221" t="s">
        <v>1275</v>
      </c>
      <c r="F1908" s="221" t="s">
        <v>1277</v>
      </c>
      <c r="G1908" s="221" t="s">
        <v>1276</v>
      </c>
    </row>
    <row r="1909" spans="1:7" x14ac:dyDescent="0.2">
      <c r="A1909" s="185">
        <v>8132</v>
      </c>
      <c r="B1909" s="184" t="s">
        <v>2273</v>
      </c>
      <c r="C1909" s="185" t="s">
        <v>2621</v>
      </c>
      <c r="D1909" s="221" t="s">
        <v>1278</v>
      </c>
      <c r="E1909" s="221" t="s">
        <v>1275</v>
      </c>
      <c r="F1909" s="221" t="s">
        <v>1277</v>
      </c>
      <c r="G1909" s="221" t="s">
        <v>1276</v>
      </c>
    </row>
    <row r="1910" spans="1:7" x14ac:dyDescent="0.2">
      <c r="A1910" s="185">
        <v>8141</v>
      </c>
      <c r="B1910" s="184" t="s">
        <v>2274</v>
      </c>
      <c r="C1910" s="185" t="s">
        <v>2621</v>
      </c>
      <c r="D1910" s="221" t="s">
        <v>1278</v>
      </c>
      <c r="E1910" s="221" t="s">
        <v>1275</v>
      </c>
      <c r="F1910" s="221" t="s">
        <v>1277</v>
      </c>
      <c r="G1910" s="221" t="s">
        <v>1277</v>
      </c>
    </row>
    <row r="1911" spans="1:7" x14ac:dyDescent="0.2">
      <c r="A1911" s="185">
        <v>8142</v>
      </c>
      <c r="B1911" s="184" t="s">
        <v>2275</v>
      </c>
      <c r="C1911" s="185" t="s">
        <v>2621</v>
      </c>
      <c r="D1911" s="221" t="s">
        <v>1278</v>
      </c>
      <c r="E1911" s="221" t="s">
        <v>1275</v>
      </c>
      <c r="F1911" s="221" t="s">
        <v>1277</v>
      </c>
      <c r="G1911" s="221" t="s">
        <v>1277</v>
      </c>
    </row>
    <row r="1912" spans="1:7" x14ac:dyDescent="0.2">
      <c r="A1912" s="185">
        <v>8143</v>
      </c>
      <c r="B1912" s="184" t="s">
        <v>2276</v>
      </c>
      <c r="C1912" s="185" t="s">
        <v>2621</v>
      </c>
      <c r="D1912" s="221" t="s">
        <v>1278</v>
      </c>
      <c r="E1912" s="221" t="s">
        <v>1275</v>
      </c>
      <c r="F1912" s="221" t="s">
        <v>1277</v>
      </c>
      <c r="G1912" s="221" t="s">
        <v>1276</v>
      </c>
    </row>
    <row r="1913" spans="1:7" x14ac:dyDescent="0.2">
      <c r="A1913" s="185">
        <v>8144</v>
      </c>
      <c r="B1913" s="184" t="s">
        <v>2277</v>
      </c>
      <c r="C1913" s="185" t="s">
        <v>2621</v>
      </c>
      <c r="D1913" s="221" t="s">
        <v>1278</v>
      </c>
      <c r="E1913" s="221" t="s">
        <v>1275</v>
      </c>
      <c r="F1913" s="221" t="s">
        <v>1277</v>
      </c>
      <c r="G1913" s="221" t="s">
        <v>1276</v>
      </c>
    </row>
    <row r="1914" spans="1:7" x14ac:dyDescent="0.2">
      <c r="A1914" s="185">
        <v>8151</v>
      </c>
      <c r="B1914" s="184" t="s">
        <v>2278</v>
      </c>
      <c r="C1914" s="185" t="s">
        <v>2621</v>
      </c>
      <c r="D1914" s="221" t="s">
        <v>1278</v>
      </c>
      <c r="E1914" s="221" t="s">
        <v>1275</v>
      </c>
      <c r="F1914" s="221" t="s">
        <v>1277</v>
      </c>
      <c r="G1914" s="221" t="s">
        <v>1277</v>
      </c>
    </row>
    <row r="1915" spans="1:7" x14ac:dyDescent="0.2">
      <c r="A1915" s="185">
        <v>8152</v>
      </c>
      <c r="B1915" s="184" t="s">
        <v>2279</v>
      </c>
      <c r="C1915" s="185" t="s">
        <v>2621</v>
      </c>
      <c r="D1915" s="221" t="s">
        <v>1278</v>
      </c>
      <c r="E1915" s="221" t="s">
        <v>1275</v>
      </c>
      <c r="F1915" s="221" t="s">
        <v>1277</v>
      </c>
      <c r="G1915" s="221" t="s">
        <v>1277</v>
      </c>
    </row>
    <row r="1916" spans="1:7" x14ac:dyDescent="0.2">
      <c r="A1916" s="185">
        <v>8153</v>
      </c>
      <c r="B1916" s="184" t="s">
        <v>2280</v>
      </c>
      <c r="C1916" s="185" t="s">
        <v>2621</v>
      </c>
      <c r="D1916" s="221" t="s">
        <v>1278</v>
      </c>
      <c r="E1916" s="221" t="s">
        <v>1275</v>
      </c>
      <c r="F1916" s="221" t="s">
        <v>1277</v>
      </c>
      <c r="G1916" s="221" t="s">
        <v>1276</v>
      </c>
    </row>
    <row r="1917" spans="1:7" x14ac:dyDescent="0.2">
      <c r="A1917" s="185">
        <v>8160</v>
      </c>
      <c r="B1917" s="184" t="s">
        <v>2281</v>
      </c>
      <c r="C1917" s="185" t="s">
        <v>2621</v>
      </c>
      <c r="D1917" s="221" t="s">
        <v>1278</v>
      </c>
      <c r="E1917" s="221" t="s">
        <v>1275</v>
      </c>
      <c r="F1917" s="221" t="s">
        <v>1277</v>
      </c>
      <c r="G1917" s="221" t="s">
        <v>1277</v>
      </c>
    </row>
    <row r="1918" spans="1:7" x14ac:dyDescent="0.2">
      <c r="A1918" s="185">
        <v>8162</v>
      </c>
      <c r="B1918" s="184" t="s">
        <v>2282</v>
      </c>
      <c r="C1918" s="185" t="s">
        <v>2621</v>
      </c>
      <c r="D1918" s="221" t="s">
        <v>1278</v>
      </c>
      <c r="E1918" s="221" t="s">
        <v>1275</v>
      </c>
      <c r="F1918" s="221" t="s">
        <v>1277</v>
      </c>
      <c r="G1918" s="221" t="s">
        <v>1277</v>
      </c>
    </row>
    <row r="1919" spans="1:7" x14ac:dyDescent="0.2">
      <c r="A1919" s="185">
        <v>8163</v>
      </c>
      <c r="B1919" s="184" t="s">
        <v>2283</v>
      </c>
      <c r="C1919" s="185" t="s">
        <v>2621</v>
      </c>
      <c r="D1919" s="221" t="s">
        <v>1278</v>
      </c>
      <c r="E1919" s="221" t="s">
        <v>1275</v>
      </c>
      <c r="F1919" s="221" t="s">
        <v>1277</v>
      </c>
      <c r="G1919" s="221" t="s">
        <v>1276</v>
      </c>
    </row>
    <row r="1920" spans="1:7" x14ac:dyDescent="0.2">
      <c r="A1920" s="185">
        <v>8171</v>
      </c>
      <c r="B1920" s="184" t="s">
        <v>2284</v>
      </c>
      <c r="C1920" s="185" t="s">
        <v>2621</v>
      </c>
      <c r="D1920" s="221" t="s">
        <v>1278</v>
      </c>
      <c r="E1920" s="221" t="s">
        <v>1275</v>
      </c>
      <c r="F1920" s="221" t="s">
        <v>1277</v>
      </c>
      <c r="G1920" s="221" t="s">
        <v>1276</v>
      </c>
    </row>
    <row r="1921" spans="1:7" x14ac:dyDescent="0.2">
      <c r="A1921" s="185">
        <v>8172</v>
      </c>
      <c r="B1921" s="184" t="s">
        <v>2285</v>
      </c>
      <c r="C1921" s="185" t="s">
        <v>2621</v>
      </c>
      <c r="D1921" s="221" t="s">
        <v>1278</v>
      </c>
      <c r="E1921" s="221" t="s">
        <v>1275</v>
      </c>
      <c r="F1921" s="221" t="s">
        <v>1277</v>
      </c>
      <c r="G1921" s="221" t="s">
        <v>1276</v>
      </c>
    </row>
    <row r="1922" spans="1:7" x14ac:dyDescent="0.2">
      <c r="A1922" s="185">
        <v>8181</v>
      </c>
      <c r="B1922" s="184" t="s">
        <v>2286</v>
      </c>
      <c r="C1922" s="185" t="s">
        <v>2621</v>
      </c>
      <c r="D1922" s="221" t="s">
        <v>1278</v>
      </c>
      <c r="E1922" s="221" t="s">
        <v>1275</v>
      </c>
      <c r="F1922" s="221" t="s">
        <v>1277</v>
      </c>
      <c r="G1922" s="221" t="s">
        <v>1277</v>
      </c>
    </row>
    <row r="1923" spans="1:7" x14ac:dyDescent="0.2">
      <c r="A1923" s="185">
        <v>8182</v>
      </c>
      <c r="B1923" s="184" t="s">
        <v>2287</v>
      </c>
      <c r="C1923" s="185" t="s">
        <v>2621</v>
      </c>
      <c r="D1923" s="221" t="s">
        <v>1278</v>
      </c>
      <c r="E1923" s="221" t="s">
        <v>1275</v>
      </c>
      <c r="F1923" s="221" t="s">
        <v>1277</v>
      </c>
      <c r="G1923" s="221" t="s">
        <v>1276</v>
      </c>
    </row>
    <row r="1924" spans="1:7" x14ac:dyDescent="0.2">
      <c r="A1924" s="185">
        <v>8183</v>
      </c>
      <c r="B1924" s="184" t="s">
        <v>2288</v>
      </c>
      <c r="C1924" s="185" t="s">
        <v>2621</v>
      </c>
      <c r="D1924" s="221" t="s">
        <v>1278</v>
      </c>
      <c r="E1924" s="221" t="s">
        <v>1275</v>
      </c>
      <c r="F1924" s="221" t="s">
        <v>1277</v>
      </c>
      <c r="G1924" s="221" t="s">
        <v>1276</v>
      </c>
    </row>
    <row r="1925" spans="1:7" x14ac:dyDescent="0.2">
      <c r="A1925" s="185">
        <v>8184</v>
      </c>
      <c r="B1925" s="184" t="s">
        <v>2289</v>
      </c>
      <c r="C1925" s="185" t="s">
        <v>2621</v>
      </c>
      <c r="D1925" s="221" t="s">
        <v>1278</v>
      </c>
      <c r="E1925" s="221" t="s">
        <v>1275</v>
      </c>
      <c r="F1925" s="221" t="s">
        <v>1277</v>
      </c>
      <c r="G1925" s="221" t="s">
        <v>1277</v>
      </c>
    </row>
    <row r="1926" spans="1:7" x14ac:dyDescent="0.2">
      <c r="A1926" s="185">
        <v>8190</v>
      </c>
      <c r="B1926" s="184" t="s">
        <v>2290</v>
      </c>
      <c r="C1926" s="185" t="s">
        <v>2621</v>
      </c>
      <c r="D1926" s="221" t="s">
        <v>1278</v>
      </c>
      <c r="E1926" s="221" t="s">
        <v>1275</v>
      </c>
      <c r="F1926" s="221" t="s">
        <v>1277</v>
      </c>
      <c r="G1926" s="221" t="s">
        <v>1277</v>
      </c>
    </row>
    <row r="1927" spans="1:7" x14ac:dyDescent="0.2">
      <c r="A1927" s="185">
        <v>8191</v>
      </c>
      <c r="B1927" s="184" t="s">
        <v>2291</v>
      </c>
      <c r="C1927" s="185" t="s">
        <v>2621</v>
      </c>
      <c r="D1927" s="221" t="s">
        <v>1278</v>
      </c>
      <c r="E1927" s="221" t="s">
        <v>1275</v>
      </c>
      <c r="F1927" s="221" t="s">
        <v>1277</v>
      </c>
      <c r="G1927" s="221" t="s">
        <v>1276</v>
      </c>
    </row>
    <row r="1928" spans="1:7" x14ac:dyDescent="0.2">
      <c r="A1928" s="185">
        <v>8192</v>
      </c>
      <c r="B1928" s="184" t="s">
        <v>2292</v>
      </c>
      <c r="C1928" s="185" t="s">
        <v>2621</v>
      </c>
      <c r="D1928" s="221" t="s">
        <v>1278</v>
      </c>
      <c r="E1928" s="221" t="s">
        <v>1275</v>
      </c>
      <c r="F1928" s="221" t="s">
        <v>1277</v>
      </c>
      <c r="G1928" s="221" t="s">
        <v>1276</v>
      </c>
    </row>
    <row r="1929" spans="1:7" x14ac:dyDescent="0.2">
      <c r="A1929" s="185">
        <v>8200</v>
      </c>
      <c r="B1929" s="184" t="s">
        <v>2293</v>
      </c>
      <c r="C1929" s="185" t="s">
        <v>2621</v>
      </c>
      <c r="D1929" s="221" t="s">
        <v>1278</v>
      </c>
      <c r="E1929" s="221" t="s">
        <v>1275</v>
      </c>
      <c r="F1929" s="221" t="s">
        <v>1277</v>
      </c>
      <c r="G1929" s="221" t="s">
        <v>1277</v>
      </c>
    </row>
    <row r="1930" spans="1:7" x14ac:dyDescent="0.2">
      <c r="A1930" s="185">
        <v>8211</v>
      </c>
      <c r="B1930" s="184" t="s">
        <v>2294</v>
      </c>
      <c r="C1930" s="185" t="s">
        <v>2621</v>
      </c>
      <c r="D1930" s="221" t="s">
        <v>1278</v>
      </c>
      <c r="E1930" s="221" t="s">
        <v>1275</v>
      </c>
      <c r="F1930" s="221" t="s">
        <v>1277</v>
      </c>
      <c r="G1930" s="221" t="s">
        <v>1276</v>
      </c>
    </row>
    <row r="1931" spans="1:7" x14ac:dyDescent="0.2">
      <c r="A1931" s="185">
        <v>8212</v>
      </c>
      <c r="B1931" s="184" t="s">
        <v>2295</v>
      </c>
      <c r="C1931" s="185" t="s">
        <v>2621</v>
      </c>
      <c r="D1931" s="221" t="s">
        <v>1278</v>
      </c>
      <c r="E1931" s="221" t="s">
        <v>1275</v>
      </c>
      <c r="F1931" s="221" t="s">
        <v>1277</v>
      </c>
      <c r="G1931" s="221" t="s">
        <v>1277</v>
      </c>
    </row>
    <row r="1932" spans="1:7" x14ac:dyDescent="0.2">
      <c r="A1932" s="185">
        <v>8221</v>
      </c>
      <c r="B1932" s="184" t="s">
        <v>2296</v>
      </c>
      <c r="C1932" s="185" t="s">
        <v>2621</v>
      </c>
      <c r="D1932" s="221" t="s">
        <v>1278</v>
      </c>
      <c r="E1932" s="221" t="s">
        <v>1275</v>
      </c>
      <c r="F1932" s="221" t="s">
        <v>1277</v>
      </c>
      <c r="G1932" s="221" t="s">
        <v>1276</v>
      </c>
    </row>
    <row r="1933" spans="1:7" x14ac:dyDescent="0.2">
      <c r="A1933" s="185">
        <v>8222</v>
      </c>
      <c r="B1933" s="184" t="s">
        <v>2297</v>
      </c>
      <c r="C1933" s="185" t="s">
        <v>2621</v>
      </c>
      <c r="D1933" s="221" t="s">
        <v>1278</v>
      </c>
      <c r="E1933" s="221" t="s">
        <v>1275</v>
      </c>
      <c r="F1933" s="221" t="s">
        <v>1277</v>
      </c>
      <c r="G1933" s="221" t="s">
        <v>1276</v>
      </c>
    </row>
    <row r="1934" spans="1:7" x14ac:dyDescent="0.2">
      <c r="A1934" s="185">
        <v>8223</v>
      </c>
      <c r="B1934" s="184" t="s">
        <v>2298</v>
      </c>
      <c r="C1934" s="185" t="s">
        <v>2621</v>
      </c>
      <c r="D1934" s="221" t="s">
        <v>1278</v>
      </c>
      <c r="E1934" s="221" t="s">
        <v>1275</v>
      </c>
      <c r="F1934" s="221" t="s">
        <v>1277</v>
      </c>
      <c r="G1934" s="221" t="s">
        <v>1277</v>
      </c>
    </row>
    <row r="1935" spans="1:7" x14ac:dyDescent="0.2">
      <c r="A1935" s="185">
        <v>8224</v>
      </c>
      <c r="B1935" s="184" t="s">
        <v>2299</v>
      </c>
      <c r="C1935" s="185" t="s">
        <v>2621</v>
      </c>
      <c r="D1935" s="221" t="s">
        <v>1278</v>
      </c>
      <c r="E1935" s="221" t="s">
        <v>1275</v>
      </c>
      <c r="F1935" s="221" t="s">
        <v>1277</v>
      </c>
      <c r="G1935" s="221" t="s">
        <v>1277</v>
      </c>
    </row>
    <row r="1936" spans="1:7" x14ac:dyDescent="0.2">
      <c r="A1936" s="185">
        <v>8225</v>
      </c>
      <c r="B1936" s="184" t="s">
        <v>2300</v>
      </c>
      <c r="C1936" s="185" t="s">
        <v>2621</v>
      </c>
      <c r="D1936" s="221" t="s">
        <v>1278</v>
      </c>
      <c r="E1936" s="221" t="s">
        <v>1275</v>
      </c>
      <c r="F1936" s="221" t="s">
        <v>1277</v>
      </c>
      <c r="G1936" s="221" t="s">
        <v>1277</v>
      </c>
    </row>
    <row r="1937" spans="1:7" x14ac:dyDescent="0.2">
      <c r="A1937" s="185">
        <v>8230</v>
      </c>
      <c r="B1937" s="184" t="s">
        <v>2301</v>
      </c>
      <c r="C1937" s="185" t="s">
        <v>2621</v>
      </c>
      <c r="D1937" s="221" t="s">
        <v>1278</v>
      </c>
      <c r="E1937" s="221" t="s">
        <v>1275</v>
      </c>
      <c r="F1937" s="221" t="s">
        <v>1277</v>
      </c>
      <c r="G1937" s="221" t="s">
        <v>1277</v>
      </c>
    </row>
    <row r="1938" spans="1:7" x14ac:dyDescent="0.2">
      <c r="A1938" s="185">
        <v>8232</v>
      </c>
      <c r="B1938" s="184" t="s">
        <v>2302</v>
      </c>
      <c r="C1938" s="185" t="s">
        <v>2621</v>
      </c>
      <c r="D1938" s="221" t="s">
        <v>1278</v>
      </c>
      <c r="E1938" s="221" t="s">
        <v>1275</v>
      </c>
      <c r="F1938" s="221" t="s">
        <v>1277</v>
      </c>
      <c r="G1938" s="221" t="s">
        <v>1277</v>
      </c>
    </row>
    <row r="1939" spans="1:7" x14ac:dyDescent="0.2">
      <c r="A1939" s="185">
        <v>8233</v>
      </c>
      <c r="B1939" s="184" t="s">
        <v>2303</v>
      </c>
      <c r="C1939" s="185" t="s">
        <v>2621</v>
      </c>
      <c r="D1939" s="221" t="s">
        <v>1278</v>
      </c>
      <c r="E1939" s="221" t="s">
        <v>1275</v>
      </c>
      <c r="F1939" s="221" t="s">
        <v>1277</v>
      </c>
      <c r="G1939" s="221" t="s">
        <v>1276</v>
      </c>
    </row>
    <row r="1940" spans="1:7" x14ac:dyDescent="0.2">
      <c r="A1940" s="185">
        <v>8234</v>
      </c>
      <c r="B1940" s="184" t="s">
        <v>2304</v>
      </c>
      <c r="C1940" s="185" t="s">
        <v>2621</v>
      </c>
      <c r="D1940" s="221" t="s">
        <v>1278</v>
      </c>
      <c r="E1940" s="221" t="s">
        <v>1275</v>
      </c>
      <c r="F1940" s="221" t="s">
        <v>1277</v>
      </c>
      <c r="G1940" s="221" t="s">
        <v>1276</v>
      </c>
    </row>
    <row r="1941" spans="1:7" x14ac:dyDescent="0.2">
      <c r="A1941" s="185">
        <v>8240</v>
      </c>
      <c r="B1941" s="184" t="s">
        <v>2305</v>
      </c>
      <c r="C1941" s="185" t="s">
        <v>2621</v>
      </c>
      <c r="D1941" s="221" t="s">
        <v>1278</v>
      </c>
      <c r="E1941" s="221" t="s">
        <v>1275</v>
      </c>
      <c r="F1941" s="221" t="s">
        <v>1277</v>
      </c>
      <c r="G1941" s="221" t="s">
        <v>1277</v>
      </c>
    </row>
    <row r="1942" spans="1:7" x14ac:dyDescent="0.2">
      <c r="A1942" s="185">
        <v>8241</v>
      </c>
      <c r="B1942" s="184" t="s">
        <v>2306</v>
      </c>
      <c r="C1942" s="185" t="s">
        <v>2621</v>
      </c>
      <c r="D1942" s="221" t="s">
        <v>1278</v>
      </c>
      <c r="E1942" s="221" t="s">
        <v>1275</v>
      </c>
      <c r="F1942" s="221" t="s">
        <v>1277</v>
      </c>
      <c r="G1942" s="221" t="s">
        <v>1277</v>
      </c>
    </row>
    <row r="1943" spans="1:7" x14ac:dyDescent="0.2">
      <c r="A1943" s="185">
        <v>8242</v>
      </c>
      <c r="B1943" s="184" t="s">
        <v>2307</v>
      </c>
      <c r="C1943" s="185" t="s">
        <v>2621</v>
      </c>
      <c r="D1943" s="221" t="s">
        <v>1278</v>
      </c>
      <c r="E1943" s="221" t="s">
        <v>1275</v>
      </c>
      <c r="F1943" s="221" t="s">
        <v>1277</v>
      </c>
      <c r="G1943" s="221" t="s">
        <v>1276</v>
      </c>
    </row>
    <row r="1944" spans="1:7" x14ac:dyDescent="0.2">
      <c r="A1944" s="185">
        <v>8243</v>
      </c>
      <c r="B1944" s="184" t="s">
        <v>2308</v>
      </c>
      <c r="C1944" s="185" t="s">
        <v>2621</v>
      </c>
      <c r="D1944" s="221" t="s">
        <v>1278</v>
      </c>
      <c r="E1944" s="221" t="s">
        <v>1275</v>
      </c>
      <c r="F1944" s="221" t="s">
        <v>1277</v>
      </c>
      <c r="G1944" s="221" t="s">
        <v>1277</v>
      </c>
    </row>
    <row r="1945" spans="1:7" x14ac:dyDescent="0.2">
      <c r="A1945" s="185">
        <v>8244</v>
      </c>
      <c r="B1945" s="184" t="s">
        <v>2309</v>
      </c>
      <c r="C1945" s="185" t="s">
        <v>2621</v>
      </c>
      <c r="D1945" s="221" t="s">
        <v>1278</v>
      </c>
      <c r="E1945" s="221" t="s">
        <v>1275</v>
      </c>
      <c r="F1945" s="221" t="s">
        <v>1277</v>
      </c>
      <c r="G1945" s="221" t="s">
        <v>1276</v>
      </c>
    </row>
    <row r="1946" spans="1:7" x14ac:dyDescent="0.2">
      <c r="A1946" s="185">
        <v>8250</v>
      </c>
      <c r="B1946" s="184" t="s">
        <v>2310</v>
      </c>
      <c r="C1946" s="185" t="s">
        <v>2621</v>
      </c>
      <c r="D1946" s="221" t="s">
        <v>1278</v>
      </c>
      <c r="E1946" s="221" t="s">
        <v>1275</v>
      </c>
      <c r="F1946" s="221" t="s">
        <v>1277</v>
      </c>
      <c r="G1946" s="221" t="s">
        <v>1277</v>
      </c>
    </row>
    <row r="1947" spans="1:7" x14ac:dyDescent="0.2">
      <c r="A1947" s="185">
        <v>8251</v>
      </c>
      <c r="B1947" s="184" t="s">
        <v>2311</v>
      </c>
      <c r="C1947" s="185" t="s">
        <v>2621</v>
      </c>
      <c r="D1947" s="221" t="s">
        <v>1278</v>
      </c>
      <c r="E1947" s="221" t="s">
        <v>1275</v>
      </c>
      <c r="F1947" s="221" t="s">
        <v>1277</v>
      </c>
      <c r="G1947" s="221" t="s">
        <v>1276</v>
      </c>
    </row>
    <row r="1948" spans="1:7" x14ac:dyDescent="0.2">
      <c r="A1948" s="185">
        <v>8252</v>
      </c>
      <c r="B1948" s="184" t="s">
        <v>2312</v>
      </c>
      <c r="C1948" s="185" t="s">
        <v>2621</v>
      </c>
      <c r="D1948" s="221" t="s">
        <v>1278</v>
      </c>
      <c r="E1948" s="221" t="s">
        <v>1275</v>
      </c>
      <c r="F1948" s="221" t="s">
        <v>1277</v>
      </c>
      <c r="G1948" s="221" t="s">
        <v>1276</v>
      </c>
    </row>
    <row r="1949" spans="1:7" x14ac:dyDescent="0.2">
      <c r="A1949" s="185">
        <v>8253</v>
      </c>
      <c r="B1949" s="184" t="s">
        <v>2313</v>
      </c>
      <c r="C1949" s="185" t="s">
        <v>2621</v>
      </c>
      <c r="D1949" s="221" t="s">
        <v>1278</v>
      </c>
      <c r="E1949" s="221" t="s">
        <v>1275</v>
      </c>
      <c r="F1949" s="221" t="s">
        <v>1277</v>
      </c>
      <c r="G1949" s="221" t="s">
        <v>1277</v>
      </c>
    </row>
    <row r="1950" spans="1:7" x14ac:dyDescent="0.2">
      <c r="A1950" s="185">
        <v>8254</v>
      </c>
      <c r="B1950" s="184" t="s">
        <v>2314</v>
      </c>
      <c r="C1950" s="185" t="s">
        <v>2621</v>
      </c>
      <c r="D1950" s="221" t="s">
        <v>1278</v>
      </c>
      <c r="E1950" s="221" t="s">
        <v>1275</v>
      </c>
      <c r="F1950" s="221" t="s">
        <v>1277</v>
      </c>
      <c r="G1950" s="221" t="s">
        <v>1277</v>
      </c>
    </row>
    <row r="1951" spans="1:7" x14ac:dyDescent="0.2">
      <c r="A1951" s="185">
        <v>8255</v>
      </c>
      <c r="B1951" s="184" t="s">
        <v>744</v>
      </c>
      <c r="C1951" s="185" t="s">
        <v>2621</v>
      </c>
      <c r="D1951" s="221" t="s">
        <v>1278</v>
      </c>
      <c r="E1951" s="221" t="s">
        <v>1275</v>
      </c>
      <c r="F1951" s="221" t="s">
        <v>1277</v>
      </c>
      <c r="G1951" s="221" t="s">
        <v>1276</v>
      </c>
    </row>
    <row r="1952" spans="1:7" x14ac:dyDescent="0.2">
      <c r="A1952" s="185">
        <v>8261</v>
      </c>
      <c r="B1952" s="184" t="s">
        <v>745</v>
      </c>
      <c r="C1952" s="185" t="s">
        <v>2621</v>
      </c>
      <c r="D1952" s="221" t="s">
        <v>1278</v>
      </c>
      <c r="E1952" s="221" t="s">
        <v>1275</v>
      </c>
      <c r="F1952" s="221" t="s">
        <v>1277</v>
      </c>
      <c r="G1952" s="221" t="s">
        <v>1277</v>
      </c>
    </row>
    <row r="1953" spans="1:7" x14ac:dyDescent="0.2">
      <c r="A1953" s="185">
        <v>8262</v>
      </c>
      <c r="B1953" s="184" t="s">
        <v>746</v>
      </c>
      <c r="C1953" s="185" t="s">
        <v>2621</v>
      </c>
      <c r="D1953" s="221" t="s">
        <v>1278</v>
      </c>
      <c r="E1953" s="221" t="s">
        <v>1275</v>
      </c>
      <c r="F1953" s="221" t="s">
        <v>1277</v>
      </c>
      <c r="G1953" s="221" t="s">
        <v>1277</v>
      </c>
    </row>
    <row r="1954" spans="1:7" x14ac:dyDescent="0.2">
      <c r="A1954" s="185">
        <v>8263</v>
      </c>
      <c r="B1954" s="184" t="s">
        <v>747</v>
      </c>
      <c r="C1954" s="185" t="s">
        <v>2621</v>
      </c>
      <c r="D1954" s="221" t="s">
        <v>1278</v>
      </c>
      <c r="E1954" s="221" t="s">
        <v>1275</v>
      </c>
      <c r="F1954" s="221" t="s">
        <v>1277</v>
      </c>
      <c r="G1954" s="221" t="s">
        <v>1277</v>
      </c>
    </row>
    <row r="1955" spans="1:7" x14ac:dyDescent="0.2">
      <c r="A1955" s="185">
        <v>8264</v>
      </c>
      <c r="B1955" s="184" t="s">
        <v>748</v>
      </c>
      <c r="C1955" s="185" t="s">
        <v>2621</v>
      </c>
      <c r="D1955" s="221" t="s">
        <v>1278</v>
      </c>
      <c r="E1955" s="221" t="s">
        <v>1275</v>
      </c>
      <c r="F1955" s="221" t="s">
        <v>1277</v>
      </c>
      <c r="G1955" s="221" t="s">
        <v>1276</v>
      </c>
    </row>
    <row r="1956" spans="1:7" x14ac:dyDescent="0.2">
      <c r="A1956" s="185">
        <v>8265</v>
      </c>
      <c r="B1956" s="184" t="s">
        <v>749</v>
      </c>
      <c r="C1956" s="185" t="s">
        <v>2621</v>
      </c>
      <c r="D1956" s="221" t="s">
        <v>1278</v>
      </c>
      <c r="E1956" s="221" t="s">
        <v>1275</v>
      </c>
      <c r="F1956" s="221" t="s">
        <v>1277</v>
      </c>
      <c r="G1956" s="221" t="s">
        <v>1276</v>
      </c>
    </row>
    <row r="1957" spans="1:7" x14ac:dyDescent="0.2">
      <c r="A1957" s="185">
        <v>8271</v>
      </c>
      <c r="B1957" s="184" t="s">
        <v>750</v>
      </c>
      <c r="C1957" s="185" t="s">
        <v>2621</v>
      </c>
      <c r="D1957" s="221" t="s">
        <v>1278</v>
      </c>
      <c r="E1957" s="221" t="s">
        <v>1275</v>
      </c>
      <c r="F1957" s="221" t="s">
        <v>1277</v>
      </c>
      <c r="G1957" s="221" t="s">
        <v>1277</v>
      </c>
    </row>
    <row r="1958" spans="1:7" x14ac:dyDescent="0.2">
      <c r="A1958" s="185">
        <v>8272</v>
      </c>
      <c r="B1958" s="184" t="s">
        <v>751</v>
      </c>
      <c r="C1958" s="185" t="s">
        <v>2621</v>
      </c>
      <c r="D1958" s="221" t="s">
        <v>1278</v>
      </c>
      <c r="E1958" s="221" t="s">
        <v>1275</v>
      </c>
      <c r="F1958" s="221" t="s">
        <v>1277</v>
      </c>
      <c r="G1958" s="221" t="s">
        <v>1276</v>
      </c>
    </row>
    <row r="1959" spans="1:7" x14ac:dyDescent="0.2">
      <c r="A1959" s="185">
        <v>8273</v>
      </c>
      <c r="B1959" s="184" t="s">
        <v>752</v>
      </c>
      <c r="C1959" s="185" t="s">
        <v>2621</v>
      </c>
      <c r="D1959" s="221" t="s">
        <v>1278</v>
      </c>
      <c r="E1959" s="221" t="s">
        <v>1275</v>
      </c>
      <c r="F1959" s="221" t="s">
        <v>1277</v>
      </c>
      <c r="G1959" s="221" t="s">
        <v>1276</v>
      </c>
    </row>
    <row r="1960" spans="1:7" x14ac:dyDescent="0.2">
      <c r="A1960" s="185">
        <v>8274</v>
      </c>
      <c r="B1960" s="184" t="s">
        <v>753</v>
      </c>
      <c r="C1960" s="185" t="s">
        <v>2621</v>
      </c>
      <c r="D1960" s="221" t="s">
        <v>1278</v>
      </c>
      <c r="E1960" s="221" t="s">
        <v>1275</v>
      </c>
      <c r="F1960" s="221" t="s">
        <v>1277</v>
      </c>
      <c r="G1960" s="221" t="s">
        <v>1276</v>
      </c>
    </row>
    <row r="1961" spans="1:7" x14ac:dyDescent="0.2">
      <c r="A1961" s="185">
        <v>8280</v>
      </c>
      <c r="B1961" s="184" t="s">
        <v>754</v>
      </c>
      <c r="C1961" s="185" t="s">
        <v>2621</v>
      </c>
      <c r="D1961" s="221" t="s">
        <v>1278</v>
      </c>
      <c r="E1961" s="221" t="s">
        <v>1275</v>
      </c>
      <c r="F1961" s="221" t="s">
        <v>1277</v>
      </c>
      <c r="G1961" s="221" t="s">
        <v>1277</v>
      </c>
    </row>
    <row r="1962" spans="1:7" x14ac:dyDescent="0.2">
      <c r="A1962" s="185">
        <v>8282</v>
      </c>
      <c r="B1962" s="184" t="s">
        <v>755</v>
      </c>
      <c r="C1962" s="185" t="s">
        <v>2621</v>
      </c>
      <c r="D1962" s="221" t="s">
        <v>1278</v>
      </c>
      <c r="E1962" s="221" t="s">
        <v>1275</v>
      </c>
      <c r="F1962" s="221" t="s">
        <v>1277</v>
      </c>
      <c r="G1962" s="221" t="s">
        <v>1277</v>
      </c>
    </row>
    <row r="1963" spans="1:7" x14ac:dyDescent="0.2">
      <c r="A1963" s="185">
        <v>8283</v>
      </c>
      <c r="B1963" s="184" t="s">
        <v>756</v>
      </c>
      <c r="C1963" s="185" t="s">
        <v>2621</v>
      </c>
      <c r="D1963" s="221" t="s">
        <v>1278</v>
      </c>
      <c r="E1963" s="221" t="s">
        <v>1275</v>
      </c>
      <c r="F1963" s="221" t="s">
        <v>1277</v>
      </c>
      <c r="G1963" s="221" t="s">
        <v>1277</v>
      </c>
    </row>
    <row r="1964" spans="1:7" x14ac:dyDescent="0.2">
      <c r="A1964" s="185">
        <v>8291</v>
      </c>
      <c r="B1964" s="184" t="s">
        <v>757</v>
      </c>
      <c r="C1964" s="185" t="s">
        <v>2621</v>
      </c>
      <c r="D1964" s="221" t="s">
        <v>1278</v>
      </c>
      <c r="E1964" s="221" t="s">
        <v>1275</v>
      </c>
      <c r="F1964" s="221" t="s">
        <v>1277</v>
      </c>
      <c r="G1964" s="221" t="s">
        <v>1276</v>
      </c>
    </row>
    <row r="1965" spans="1:7" x14ac:dyDescent="0.2">
      <c r="A1965" s="185">
        <v>8292</v>
      </c>
      <c r="B1965" s="184" t="s">
        <v>758</v>
      </c>
      <c r="C1965" s="185" t="s">
        <v>2621</v>
      </c>
      <c r="D1965" s="221" t="s">
        <v>1278</v>
      </c>
      <c r="E1965" s="221" t="s">
        <v>1275</v>
      </c>
      <c r="F1965" s="221" t="s">
        <v>1277</v>
      </c>
      <c r="G1965" s="221" t="s">
        <v>1277</v>
      </c>
    </row>
    <row r="1966" spans="1:7" x14ac:dyDescent="0.2">
      <c r="A1966" s="185">
        <v>8293</v>
      </c>
      <c r="B1966" s="184" t="s">
        <v>759</v>
      </c>
      <c r="C1966" s="185" t="s">
        <v>2621</v>
      </c>
      <c r="D1966" s="221" t="s">
        <v>1278</v>
      </c>
      <c r="E1966" s="221" t="s">
        <v>1275</v>
      </c>
      <c r="F1966" s="221" t="s">
        <v>1277</v>
      </c>
      <c r="G1966" s="221" t="s">
        <v>1276</v>
      </c>
    </row>
    <row r="1967" spans="1:7" x14ac:dyDescent="0.2">
      <c r="A1967" s="185">
        <v>8294</v>
      </c>
      <c r="B1967" s="184" t="s">
        <v>760</v>
      </c>
      <c r="C1967" s="185" t="s">
        <v>2621</v>
      </c>
      <c r="D1967" s="221" t="s">
        <v>1278</v>
      </c>
      <c r="E1967" s="221" t="s">
        <v>1275</v>
      </c>
      <c r="F1967" s="221" t="s">
        <v>1277</v>
      </c>
      <c r="G1967" s="221" t="s">
        <v>1276</v>
      </c>
    </row>
    <row r="1968" spans="1:7" x14ac:dyDescent="0.2">
      <c r="A1968" s="185">
        <v>8295</v>
      </c>
      <c r="B1968" s="184" t="s">
        <v>761</v>
      </c>
      <c r="C1968" s="185" t="s">
        <v>2621</v>
      </c>
      <c r="D1968" s="221" t="s">
        <v>1278</v>
      </c>
      <c r="E1968" s="221" t="s">
        <v>1275</v>
      </c>
      <c r="F1968" s="221" t="s">
        <v>1277</v>
      </c>
      <c r="G1968" s="221" t="s">
        <v>1277</v>
      </c>
    </row>
    <row r="1969" spans="1:7" x14ac:dyDescent="0.2">
      <c r="A1969" s="185">
        <v>8301</v>
      </c>
      <c r="B1969" s="184" t="s">
        <v>762</v>
      </c>
      <c r="C1969" s="185" t="s">
        <v>2621</v>
      </c>
      <c r="D1969" s="221" t="s">
        <v>1278</v>
      </c>
      <c r="E1969" s="221" t="s">
        <v>1275</v>
      </c>
      <c r="F1969" s="221" t="s">
        <v>1277</v>
      </c>
      <c r="G1969" s="221" t="s">
        <v>1277</v>
      </c>
    </row>
    <row r="1970" spans="1:7" x14ac:dyDescent="0.2">
      <c r="A1970" s="185">
        <v>8302</v>
      </c>
      <c r="B1970" s="184" t="s">
        <v>763</v>
      </c>
      <c r="C1970" s="185" t="s">
        <v>2621</v>
      </c>
      <c r="D1970" s="221" t="s">
        <v>1278</v>
      </c>
      <c r="E1970" s="221" t="s">
        <v>1275</v>
      </c>
      <c r="F1970" s="221" t="s">
        <v>1277</v>
      </c>
      <c r="G1970" s="221" t="s">
        <v>1276</v>
      </c>
    </row>
    <row r="1971" spans="1:7" x14ac:dyDescent="0.2">
      <c r="A1971" s="185">
        <v>8311</v>
      </c>
      <c r="B1971" s="184" t="s">
        <v>764</v>
      </c>
      <c r="C1971" s="185" t="s">
        <v>2621</v>
      </c>
      <c r="D1971" s="221" t="s">
        <v>1278</v>
      </c>
      <c r="E1971" s="221" t="s">
        <v>1275</v>
      </c>
      <c r="F1971" s="221" t="s">
        <v>1277</v>
      </c>
      <c r="G1971" s="221" t="s">
        <v>1277</v>
      </c>
    </row>
    <row r="1972" spans="1:7" x14ac:dyDescent="0.2">
      <c r="A1972" s="185">
        <v>8312</v>
      </c>
      <c r="B1972" s="184" t="s">
        <v>765</v>
      </c>
      <c r="C1972" s="185" t="s">
        <v>2621</v>
      </c>
      <c r="D1972" s="221" t="s">
        <v>1278</v>
      </c>
      <c r="E1972" s="221" t="s">
        <v>1275</v>
      </c>
      <c r="F1972" s="221" t="s">
        <v>1277</v>
      </c>
      <c r="G1972" s="221" t="s">
        <v>1276</v>
      </c>
    </row>
    <row r="1973" spans="1:7" x14ac:dyDescent="0.2">
      <c r="A1973" s="185">
        <v>8313</v>
      </c>
      <c r="B1973" s="184" t="s">
        <v>766</v>
      </c>
      <c r="C1973" s="185" t="s">
        <v>2621</v>
      </c>
      <c r="D1973" s="221" t="s">
        <v>1278</v>
      </c>
      <c r="E1973" s="221" t="s">
        <v>1275</v>
      </c>
      <c r="F1973" s="221" t="s">
        <v>1277</v>
      </c>
      <c r="G1973" s="221" t="s">
        <v>1277</v>
      </c>
    </row>
    <row r="1974" spans="1:7" x14ac:dyDescent="0.2">
      <c r="A1974" s="185">
        <v>8321</v>
      </c>
      <c r="B1974" s="184" t="s">
        <v>767</v>
      </c>
      <c r="C1974" s="185" t="s">
        <v>2621</v>
      </c>
      <c r="D1974" s="221" t="s">
        <v>1278</v>
      </c>
      <c r="E1974" s="221" t="s">
        <v>1275</v>
      </c>
      <c r="F1974" s="221" t="s">
        <v>1277</v>
      </c>
      <c r="G1974" s="221" t="s">
        <v>1277</v>
      </c>
    </row>
    <row r="1975" spans="1:7" x14ac:dyDescent="0.2">
      <c r="A1975" s="185">
        <v>8322</v>
      </c>
      <c r="B1975" s="184" t="s">
        <v>768</v>
      </c>
      <c r="C1975" s="185" t="s">
        <v>2621</v>
      </c>
      <c r="D1975" s="221" t="s">
        <v>1278</v>
      </c>
      <c r="E1975" s="221" t="s">
        <v>1275</v>
      </c>
      <c r="F1975" s="221" t="s">
        <v>1277</v>
      </c>
      <c r="G1975" s="221" t="s">
        <v>1277</v>
      </c>
    </row>
    <row r="1976" spans="1:7" x14ac:dyDescent="0.2">
      <c r="A1976" s="185">
        <v>8323</v>
      </c>
      <c r="B1976" s="184" t="s">
        <v>769</v>
      </c>
      <c r="C1976" s="185" t="s">
        <v>2621</v>
      </c>
      <c r="D1976" s="221" t="s">
        <v>1278</v>
      </c>
      <c r="E1976" s="221" t="s">
        <v>1275</v>
      </c>
      <c r="F1976" s="221" t="s">
        <v>1277</v>
      </c>
      <c r="G1976" s="221" t="s">
        <v>1277</v>
      </c>
    </row>
    <row r="1977" spans="1:7" x14ac:dyDescent="0.2">
      <c r="A1977" s="185">
        <v>8324</v>
      </c>
      <c r="B1977" s="184" t="s">
        <v>770</v>
      </c>
      <c r="C1977" s="185" t="s">
        <v>2621</v>
      </c>
      <c r="D1977" s="221" t="s">
        <v>1278</v>
      </c>
      <c r="E1977" s="221" t="s">
        <v>1275</v>
      </c>
      <c r="F1977" s="221" t="s">
        <v>1277</v>
      </c>
      <c r="G1977" s="221" t="s">
        <v>1276</v>
      </c>
    </row>
    <row r="1978" spans="1:7" x14ac:dyDescent="0.2">
      <c r="A1978" s="185">
        <v>8330</v>
      </c>
      <c r="B1978" s="184" t="s">
        <v>771</v>
      </c>
      <c r="C1978" s="185" t="s">
        <v>2621</v>
      </c>
      <c r="D1978" s="221" t="s">
        <v>1278</v>
      </c>
      <c r="E1978" s="221" t="s">
        <v>1275</v>
      </c>
      <c r="F1978" s="221" t="s">
        <v>1277</v>
      </c>
      <c r="G1978" s="221" t="s">
        <v>1277</v>
      </c>
    </row>
    <row r="1979" spans="1:7" x14ac:dyDescent="0.2">
      <c r="A1979" s="185">
        <v>8332</v>
      </c>
      <c r="B1979" s="184" t="s">
        <v>772</v>
      </c>
      <c r="C1979" s="185" t="s">
        <v>2621</v>
      </c>
      <c r="D1979" s="221" t="s">
        <v>1278</v>
      </c>
      <c r="E1979" s="221" t="s">
        <v>1275</v>
      </c>
      <c r="F1979" s="221" t="s">
        <v>1277</v>
      </c>
      <c r="G1979" s="221" t="s">
        <v>1276</v>
      </c>
    </row>
    <row r="1980" spans="1:7" x14ac:dyDescent="0.2">
      <c r="A1980" s="185">
        <v>8333</v>
      </c>
      <c r="B1980" s="184" t="s">
        <v>1323</v>
      </c>
      <c r="C1980" s="185" t="s">
        <v>2621</v>
      </c>
      <c r="D1980" s="221" t="s">
        <v>1278</v>
      </c>
      <c r="E1980" s="221" t="s">
        <v>1275</v>
      </c>
      <c r="F1980" s="221" t="s">
        <v>1277</v>
      </c>
      <c r="G1980" s="221" t="s">
        <v>1276</v>
      </c>
    </row>
    <row r="1981" spans="1:7" x14ac:dyDescent="0.2">
      <c r="A1981" s="185">
        <v>8334</v>
      </c>
      <c r="B1981" s="184" t="s">
        <v>773</v>
      </c>
      <c r="C1981" s="185" t="s">
        <v>2621</v>
      </c>
      <c r="D1981" s="221" t="s">
        <v>1278</v>
      </c>
      <c r="E1981" s="221" t="s">
        <v>1275</v>
      </c>
      <c r="F1981" s="221" t="s">
        <v>1277</v>
      </c>
      <c r="G1981" s="221" t="s">
        <v>1276</v>
      </c>
    </row>
    <row r="1982" spans="1:7" x14ac:dyDescent="0.2">
      <c r="A1982" s="185">
        <v>8341</v>
      </c>
      <c r="B1982" s="184" t="s">
        <v>774</v>
      </c>
      <c r="C1982" s="185" t="s">
        <v>2621</v>
      </c>
      <c r="D1982" s="221" t="s">
        <v>1278</v>
      </c>
      <c r="E1982" s="221" t="s">
        <v>1275</v>
      </c>
      <c r="F1982" s="221" t="s">
        <v>1277</v>
      </c>
      <c r="G1982" s="221" t="s">
        <v>1277</v>
      </c>
    </row>
    <row r="1983" spans="1:7" x14ac:dyDescent="0.2">
      <c r="A1983" s="185">
        <v>8342</v>
      </c>
      <c r="B1983" s="184" t="s">
        <v>775</v>
      </c>
      <c r="C1983" s="185" t="s">
        <v>2621</v>
      </c>
      <c r="D1983" s="221" t="s">
        <v>1278</v>
      </c>
      <c r="E1983" s="221" t="s">
        <v>1275</v>
      </c>
      <c r="F1983" s="221" t="s">
        <v>1277</v>
      </c>
      <c r="G1983" s="221" t="s">
        <v>1277</v>
      </c>
    </row>
    <row r="1984" spans="1:7" x14ac:dyDescent="0.2">
      <c r="A1984" s="185">
        <v>8343</v>
      </c>
      <c r="B1984" s="184" t="s">
        <v>776</v>
      </c>
      <c r="C1984" s="185" t="s">
        <v>2621</v>
      </c>
      <c r="D1984" s="221" t="s">
        <v>1278</v>
      </c>
      <c r="E1984" s="221" t="s">
        <v>1275</v>
      </c>
      <c r="F1984" s="221" t="s">
        <v>1277</v>
      </c>
      <c r="G1984" s="221" t="s">
        <v>1276</v>
      </c>
    </row>
    <row r="1985" spans="1:7" x14ac:dyDescent="0.2">
      <c r="A1985" s="185">
        <v>8344</v>
      </c>
      <c r="B1985" s="184" t="s">
        <v>129</v>
      </c>
      <c r="C1985" s="185" t="s">
        <v>2621</v>
      </c>
      <c r="D1985" s="221" t="s">
        <v>1278</v>
      </c>
      <c r="E1985" s="221" t="s">
        <v>1275</v>
      </c>
      <c r="F1985" s="221" t="s">
        <v>1277</v>
      </c>
      <c r="G1985" s="221" t="s">
        <v>1277</v>
      </c>
    </row>
    <row r="1986" spans="1:7" x14ac:dyDescent="0.2">
      <c r="A1986" s="185">
        <v>8345</v>
      </c>
      <c r="B1986" s="184" t="s">
        <v>777</v>
      </c>
      <c r="C1986" s="185" t="s">
        <v>2621</v>
      </c>
      <c r="D1986" s="221" t="s">
        <v>1278</v>
      </c>
      <c r="E1986" s="221" t="s">
        <v>1275</v>
      </c>
      <c r="F1986" s="221" t="s">
        <v>1277</v>
      </c>
      <c r="G1986" s="221" t="s">
        <v>1277</v>
      </c>
    </row>
    <row r="1987" spans="1:7" x14ac:dyDescent="0.2">
      <c r="A1987" s="185">
        <v>8350</v>
      </c>
      <c r="B1987" s="184" t="s">
        <v>778</v>
      </c>
      <c r="C1987" s="185" t="s">
        <v>2621</v>
      </c>
      <c r="D1987" s="221" t="s">
        <v>1278</v>
      </c>
      <c r="E1987" s="221" t="s">
        <v>1275</v>
      </c>
      <c r="F1987" s="221" t="s">
        <v>1277</v>
      </c>
      <c r="G1987" s="221" t="s">
        <v>1277</v>
      </c>
    </row>
    <row r="1988" spans="1:7" x14ac:dyDescent="0.2">
      <c r="A1988" s="185">
        <v>8352</v>
      </c>
      <c r="B1988" s="184" t="s">
        <v>779</v>
      </c>
      <c r="C1988" s="185" t="s">
        <v>2621</v>
      </c>
      <c r="D1988" s="221" t="s">
        <v>1278</v>
      </c>
      <c r="E1988" s="221" t="s">
        <v>1275</v>
      </c>
      <c r="F1988" s="221" t="s">
        <v>1277</v>
      </c>
      <c r="G1988" s="221" t="s">
        <v>1276</v>
      </c>
    </row>
    <row r="1989" spans="1:7" x14ac:dyDescent="0.2">
      <c r="A1989" s="185">
        <v>8353</v>
      </c>
      <c r="B1989" s="184" t="s">
        <v>780</v>
      </c>
      <c r="C1989" s="185" t="s">
        <v>2621</v>
      </c>
      <c r="D1989" s="221" t="s">
        <v>1278</v>
      </c>
      <c r="E1989" s="221" t="s">
        <v>1275</v>
      </c>
      <c r="F1989" s="221" t="s">
        <v>1277</v>
      </c>
      <c r="G1989" s="221" t="s">
        <v>1276</v>
      </c>
    </row>
    <row r="1990" spans="1:7" x14ac:dyDescent="0.2">
      <c r="A1990" s="185">
        <v>8354</v>
      </c>
      <c r="B1990" s="184" t="s">
        <v>781</v>
      </c>
      <c r="C1990" s="185" t="s">
        <v>2621</v>
      </c>
      <c r="D1990" s="221" t="s">
        <v>1278</v>
      </c>
      <c r="E1990" s="221" t="s">
        <v>1275</v>
      </c>
      <c r="F1990" s="221" t="s">
        <v>1277</v>
      </c>
      <c r="G1990" s="221" t="s">
        <v>1277</v>
      </c>
    </row>
    <row r="1991" spans="1:7" x14ac:dyDescent="0.2">
      <c r="A1991" s="185">
        <v>8355</v>
      </c>
      <c r="B1991" s="184" t="s">
        <v>782</v>
      </c>
      <c r="C1991" s="185" t="s">
        <v>2621</v>
      </c>
      <c r="D1991" s="221" t="s">
        <v>1278</v>
      </c>
      <c r="E1991" s="221" t="s">
        <v>1275</v>
      </c>
      <c r="F1991" s="221" t="s">
        <v>1277</v>
      </c>
      <c r="G1991" s="221" t="s">
        <v>1276</v>
      </c>
    </row>
    <row r="1992" spans="1:7" x14ac:dyDescent="0.2">
      <c r="A1992" s="185">
        <v>8361</v>
      </c>
      <c r="B1992" s="184" t="s">
        <v>783</v>
      </c>
      <c r="C1992" s="185" t="s">
        <v>2621</v>
      </c>
      <c r="D1992" s="221" t="s">
        <v>1278</v>
      </c>
      <c r="E1992" s="221" t="s">
        <v>1275</v>
      </c>
      <c r="F1992" s="221" t="s">
        <v>1277</v>
      </c>
      <c r="G1992" s="221" t="s">
        <v>1276</v>
      </c>
    </row>
    <row r="1993" spans="1:7" x14ac:dyDescent="0.2">
      <c r="A1993" s="185">
        <v>8362</v>
      </c>
      <c r="B1993" s="184" t="s">
        <v>784</v>
      </c>
      <c r="C1993" s="185" t="s">
        <v>2621</v>
      </c>
      <c r="D1993" s="221" t="s">
        <v>1278</v>
      </c>
      <c r="E1993" s="221" t="s">
        <v>1275</v>
      </c>
      <c r="F1993" s="221" t="s">
        <v>1277</v>
      </c>
      <c r="G1993" s="221" t="s">
        <v>1276</v>
      </c>
    </row>
    <row r="1994" spans="1:7" x14ac:dyDescent="0.2">
      <c r="A1994" s="185">
        <v>8380</v>
      </c>
      <c r="B1994" s="184" t="s">
        <v>799</v>
      </c>
      <c r="C1994" s="185" t="s">
        <v>1820</v>
      </c>
      <c r="D1994" s="221" t="s">
        <v>1278</v>
      </c>
      <c r="E1994" s="221" t="s">
        <v>1275</v>
      </c>
      <c r="F1994" s="221" t="s">
        <v>1277</v>
      </c>
      <c r="G1994" s="221" t="s">
        <v>1277</v>
      </c>
    </row>
    <row r="1995" spans="1:7" x14ac:dyDescent="0.2">
      <c r="A1995" s="185">
        <v>8382</v>
      </c>
      <c r="B1995" s="184" t="s">
        <v>800</v>
      </c>
      <c r="C1995" s="185" t="s">
        <v>1820</v>
      </c>
      <c r="D1995" s="221" t="s">
        <v>1278</v>
      </c>
      <c r="E1995" s="221" t="s">
        <v>1275</v>
      </c>
      <c r="F1995" s="221" t="s">
        <v>1277</v>
      </c>
      <c r="G1995" s="221" t="s">
        <v>1276</v>
      </c>
    </row>
    <row r="1996" spans="1:7" x14ac:dyDescent="0.2">
      <c r="A1996" s="185">
        <v>8383</v>
      </c>
      <c r="B1996" s="184" t="s">
        <v>801</v>
      </c>
      <c r="C1996" s="185" t="s">
        <v>1820</v>
      </c>
      <c r="D1996" s="221" t="s">
        <v>1278</v>
      </c>
      <c r="E1996" s="221" t="s">
        <v>1275</v>
      </c>
      <c r="F1996" s="221" t="s">
        <v>1277</v>
      </c>
      <c r="G1996" s="221" t="s">
        <v>1276</v>
      </c>
    </row>
    <row r="1997" spans="1:7" x14ac:dyDescent="0.2">
      <c r="A1997" s="185">
        <v>8384</v>
      </c>
      <c r="B1997" s="184" t="s">
        <v>802</v>
      </c>
      <c r="C1997" s="185" t="s">
        <v>1820</v>
      </c>
      <c r="D1997" s="221" t="s">
        <v>1278</v>
      </c>
      <c r="E1997" s="221" t="s">
        <v>1275</v>
      </c>
      <c r="F1997" s="221" t="s">
        <v>1277</v>
      </c>
      <c r="G1997" s="221" t="s">
        <v>1277</v>
      </c>
    </row>
    <row r="1998" spans="1:7" x14ac:dyDescent="0.2">
      <c r="A1998" s="185">
        <v>8385</v>
      </c>
      <c r="B1998" s="184" t="s">
        <v>803</v>
      </c>
      <c r="C1998" s="185" t="s">
        <v>1820</v>
      </c>
      <c r="D1998" s="221" t="s">
        <v>1278</v>
      </c>
      <c r="E1998" s="221" t="s">
        <v>1275</v>
      </c>
      <c r="F1998" s="221" t="s">
        <v>1277</v>
      </c>
      <c r="G1998" s="221" t="s">
        <v>1276</v>
      </c>
    </row>
    <row r="1999" spans="1:7" x14ac:dyDescent="0.2">
      <c r="A1999" s="185">
        <v>8401</v>
      </c>
      <c r="B1999" s="184" t="s">
        <v>804</v>
      </c>
      <c r="C1999" s="185" t="s">
        <v>2621</v>
      </c>
      <c r="D1999" s="221" t="s">
        <v>1278</v>
      </c>
      <c r="E1999" s="221" t="s">
        <v>1275</v>
      </c>
      <c r="F1999" s="221" t="s">
        <v>1277</v>
      </c>
      <c r="G1999" s="221" t="s">
        <v>1277</v>
      </c>
    </row>
    <row r="2000" spans="1:7" x14ac:dyDescent="0.2">
      <c r="A2000" s="185">
        <v>8402</v>
      </c>
      <c r="B2000" s="184" t="s">
        <v>805</v>
      </c>
      <c r="C2000" s="185" t="s">
        <v>2621</v>
      </c>
      <c r="D2000" s="221" t="s">
        <v>1278</v>
      </c>
      <c r="E2000" s="221" t="s">
        <v>1275</v>
      </c>
      <c r="F2000" s="221" t="s">
        <v>1277</v>
      </c>
      <c r="G2000" s="221" t="s">
        <v>1276</v>
      </c>
    </row>
    <row r="2001" spans="1:7" x14ac:dyDescent="0.2">
      <c r="A2001" s="185">
        <v>8403</v>
      </c>
      <c r="B2001" s="184" t="s">
        <v>806</v>
      </c>
      <c r="C2001" s="185" t="s">
        <v>2621</v>
      </c>
      <c r="D2001" s="221" t="s">
        <v>1278</v>
      </c>
      <c r="E2001" s="221" t="s">
        <v>1275</v>
      </c>
      <c r="F2001" s="221" t="s">
        <v>1277</v>
      </c>
      <c r="G2001" s="221" t="s">
        <v>1277</v>
      </c>
    </row>
    <row r="2002" spans="1:7" x14ac:dyDescent="0.2">
      <c r="A2002" s="185">
        <v>8410</v>
      </c>
      <c r="B2002" s="184" t="s">
        <v>807</v>
      </c>
      <c r="C2002" s="185" t="s">
        <v>2621</v>
      </c>
      <c r="D2002" s="221" t="s">
        <v>1278</v>
      </c>
      <c r="E2002" s="221" t="s">
        <v>1275</v>
      </c>
      <c r="F2002" s="221" t="s">
        <v>1277</v>
      </c>
      <c r="G2002" s="221" t="s">
        <v>1277</v>
      </c>
    </row>
    <row r="2003" spans="1:7" x14ac:dyDescent="0.2">
      <c r="A2003" s="185">
        <v>8411</v>
      </c>
      <c r="B2003" s="184" t="s">
        <v>808</v>
      </c>
      <c r="C2003" s="185" t="s">
        <v>2621</v>
      </c>
      <c r="D2003" s="221" t="s">
        <v>1278</v>
      </c>
      <c r="E2003" s="221" t="s">
        <v>1275</v>
      </c>
      <c r="F2003" s="221" t="s">
        <v>1277</v>
      </c>
      <c r="G2003" s="221" t="s">
        <v>1276</v>
      </c>
    </row>
    <row r="2004" spans="1:7" x14ac:dyDescent="0.2">
      <c r="A2004" s="185">
        <v>8412</v>
      </c>
      <c r="B2004" s="184" t="s">
        <v>809</v>
      </c>
      <c r="C2004" s="185" t="s">
        <v>2621</v>
      </c>
      <c r="D2004" s="221" t="s">
        <v>1278</v>
      </c>
      <c r="E2004" s="221" t="s">
        <v>1275</v>
      </c>
      <c r="F2004" s="221" t="s">
        <v>1277</v>
      </c>
      <c r="G2004" s="221" t="s">
        <v>1276</v>
      </c>
    </row>
    <row r="2005" spans="1:7" x14ac:dyDescent="0.2">
      <c r="A2005" s="185">
        <v>8413</v>
      </c>
      <c r="B2005" s="184" t="s">
        <v>810</v>
      </c>
      <c r="C2005" s="185" t="s">
        <v>2621</v>
      </c>
      <c r="D2005" s="221" t="s">
        <v>1278</v>
      </c>
      <c r="E2005" s="221" t="s">
        <v>1275</v>
      </c>
      <c r="F2005" s="221" t="s">
        <v>1277</v>
      </c>
      <c r="G2005" s="221" t="s">
        <v>1276</v>
      </c>
    </row>
    <row r="2006" spans="1:7" x14ac:dyDescent="0.2">
      <c r="A2006" s="185">
        <v>8421</v>
      </c>
      <c r="B2006" s="184" t="s">
        <v>811</v>
      </c>
      <c r="C2006" s="185" t="s">
        <v>2621</v>
      </c>
      <c r="D2006" s="221" t="s">
        <v>1278</v>
      </c>
      <c r="E2006" s="221" t="s">
        <v>1275</v>
      </c>
      <c r="F2006" s="221" t="s">
        <v>1277</v>
      </c>
      <c r="G2006" s="221" t="s">
        <v>1277</v>
      </c>
    </row>
    <row r="2007" spans="1:7" x14ac:dyDescent="0.2">
      <c r="A2007" s="185">
        <v>8422</v>
      </c>
      <c r="B2007" s="184" t="s">
        <v>812</v>
      </c>
      <c r="C2007" s="185" t="s">
        <v>2621</v>
      </c>
      <c r="D2007" s="221" t="s">
        <v>1278</v>
      </c>
      <c r="E2007" s="221" t="s">
        <v>1275</v>
      </c>
      <c r="F2007" s="221" t="s">
        <v>1277</v>
      </c>
      <c r="G2007" s="221" t="s">
        <v>1276</v>
      </c>
    </row>
    <row r="2008" spans="1:7" x14ac:dyDescent="0.2">
      <c r="A2008" s="185">
        <v>8423</v>
      </c>
      <c r="B2008" s="184" t="s">
        <v>813</v>
      </c>
      <c r="C2008" s="185" t="s">
        <v>2621</v>
      </c>
      <c r="D2008" s="221" t="s">
        <v>1278</v>
      </c>
      <c r="E2008" s="221" t="s">
        <v>1275</v>
      </c>
      <c r="F2008" s="221" t="s">
        <v>1277</v>
      </c>
      <c r="G2008" s="221" t="s">
        <v>1276</v>
      </c>
    </row>
    <row r="2009" spans="1:7" x14ac:dyDescent="0.2">
      <c r="A2009" s="185">
        <v>8424</v>
      </c>
      <c r="B2009" s="184" t="s">
        <v>814</v>
      </c>
      <c r="C2009" s="185" t="s">
        <v>2621</v>
      </c>
      <c r="D2009" s="221" t="s">
        <v>1278</v>
      </c>
      <c r="E2009" s="221" t="s">
        <v>1275</v>
      </c>
      <c r="F2009" s="221" t="s">
        <v>1277</v>
      </c>
      <c r="G2009" s="221" t="s">
        <v>1276</v>
      </c>
    </row>
    <row r="2010" spans="1:7" x14ac:dyDescent="0.2">
      <c r="A2010" s="185">
        <v>8430</v>
      </c>
      <c r="B2010" s="184" t="s">
        <v>815</v>
      </c>
      <c r="C2010" s="185" t="s">
        <v>2621</v>
      </c>
      <c r="D2010" s="221" t="s">
        <v>1278</v>
      </c>
      <c r="E2010" s="221" t="s">
        <v>1275</v>
      </c>
      <c r="F2010" s="221" t="s">
        <v>1277</v>
      </c>
      <c r="G2010" s="221" t="s">
        <v>1277</v>
      </c>
    </row>
    <row r="2011" spans="1:7" x14ac:dyDescent="0.2">
      <c r="A2011" s="185">
        <v>8435</v>
      </c>
      <c r="B2011" s="184" t="s">
        <v>816</v>
      </c>
      <c r="C2011" s="185" t="s">
        <v>2621</v>
      </c>
      <c r="D2011" s="221" t="s">
        <v>1278</v>
      </c>
      <c r="E2011" s="221" t="s">
        <v>1275</v>
      </c>
      <c r="F2011" s="221" t="s">
        <v>1277</v>
      </c>
      <c r="G2011" s="221" t="s">
        <v>1277</v>
      </c>
    </row>
    <row r="2012" spans="1:7" x14ac:dyDescent="0.2">
      <c r="A2012" s="185">
        <v>8441</v>
      </c>
      <c r="B2012" s="184" t="s">
        <v>817</v>
      </c>
      <c r="C2012" s="185" t="s">
        <v>2621</v>
      </c>
      <c r="D2012" s="221" t="s">
        <v>1278</v>
      </c>
      <c r="E2012" s="221" t="s">
        <v>1275</v>
      </c>
      <c r="F2012" s="221" t="s">
        <v>1277</v>
      </c>
      <c r="G2012" s="221" t="s">
        <v>1277</v>
      </c>
    </row>
    <row r="2013" spans="1:7" x14ac:dyDescent="0.2">
      <c r="A2013" s="185">
        <v>8442</v>
      </c>
      <c r="B2013" s="184" t="s">
        <v>818</v>
      </c>
      <c r="C2013" s="185" t="s">
        <v>2621</v>
      </c>
      <c r="D2013" s="221" t="s">
        <v>1278</v>
      </c>
      <c r="E2013" s="221" t="s">
        <v>1275</v>
      </c>
      <c r="F2013" s="221" t="s">
        <v>1277</v>
      </c>
      <c r="G2013" s="221" t="s">
        <v>1276</v>
      </c>
    </row>
    <row r="2014" spans="1:7" x14ac:dyDescent="0.2">
      <c r="A2014" s="185">
        <v>8443</v>
      </c>
      <c r="B2014" s="184" t="s">
        <v>819</v>
      </c>
      <c r="C2014" s="185" t="s">
        <v>2621</v>
      </c>
      <c r="D2014" s="221" t="s">
        <v>1278</v>
      </c>
      <c r="E2014" s="221" t="s">
        <v>1275</v>
      </c>
      <c r="F2014" s="221" t="s">
        <v>1277</v>
      </c>
      <c r="G2014" s="221" t="s">
        <v>1277</v>
      </c>
    </row>
    <row r="2015" spans="1:7" x14ac:dyDescent="0.2">
      <c r="A2015" s="185">
        <v>8444</v>
      </c>
      <c r="B2015" s="184" t="s">
        <v>820</v>
      </c>
      <c r="C2015" s="185" t="s">
        <v>2621</v>
      </c>
      <c r="D2015" s="221" t="s">
        <v>1278</v>
      </c>
      <c r="E2015" s="221" t="s">
        <v>1275</v>
      </c>
      <c r="F2015" s="221" t="s">
        <v>1277</v>
      </c>
      <c r="G2015" s="221" t="s">
        <v>1276</v>
      </c>
    </row>
    <row r="2016" spans="1:7" x14ac:dyDescent="0.2">
      <c r="A2016" s="185">
        <v>8451</v>
      </c>
      <c r="B2016" s="184" t="s">
        <v>821</v>
      </c>
      <c r="C2016" s="185" t="s">
        <v>2621</v>
      </c>
      <c r="D2016" s="221" t="s">
        <v>1278</v>
      </c>
      <c r="E2016" s="221" t="s">
        <v>1275</v>
      </c>
      <c r="F2016" s="221" t="s">
        <v>1277</v>
      </c>
      <c r="G2016" s="221" t="s">
        <v>1276</v>
      </c>
    </row>
    <row r="2017" spans="1:7" x14ac:dyDescent="0.2">
      <c r="A2017" s="185">
        <v>8452</v>
      </c>
      <c r="B2017" s="184" t="s">
        <v>822</v>
      </c>
      <c r="C2017" s="185" t="s">
        <v>2621</v>
      </c>
      <c r="D2017" s="221" t="s">
        <v>1278</v>
      </c>
      <c r="E2017" s="221" t="s">
        <v>1275</v>
      </c>
      <c r="F2017" s="221" t="s">
        <v>1277</v>
      </c>
      <c r="G2017" s="221" t="s">
        <v>1277</v>
      </c>
    </row>
    <row r="2018" spans="1:7" x14ac:dyDescent="0.2">
      <c r="A2018" s="185">
        <v>8453</v>
      </c>
      <c r="B2018" s="184" t="s">
        <v>823</v>
      </c>
      <c r="C2018" s="185" t="s">
        <v>2621</v>
      </c>
      <c r="D2018" s="221" t="s">
        <v>1278</v>
      </c>
      <c r="E2018" s="221" t="s">
        <v>1275</v>
      </c>
      <c r="F2018" s="221" t="s">
        <v>1277</v>
      </c>
      <c r="G2018" s="221" t="s">
        <v>1276</v>
      </c>
    </row>
    <row r="2019" spans="1:7" x14ac:dyDescent="0.2">
      <c r="A2019" s="185">
        <v>8454</v>
      </c>
      <c r="B2019" s="184" t="s">
        <v>824</v>
      </c>
      <c r="C2019" s="185" t="s">
        <v>2621</v>
      </c>
      <c r="D2019" s="221" t="s">
        <v>1278</v>
      </c>
      <c r="E2019" s="221" t="s">
        <v>1275</v>
      </c>
      <c r="F2019" s="221" t="s">
        <v>1277</v>
      </c>
      <c r="G2019" s="221" t="s">
        <v>1277</v>
      </c>
    </row>
    <row r="2020" spans="1:7" x14ac:dyDescent="0.2">
      <c r="A2020" s="185">
        <v>8455</v>
      </c>
      <c r="B2020" s="184" t="s">
        <v>825</v>
      </c>
      <c r="C2020" s="185" t="s">
        <v>2621</v>
      </c>
      <c r="D2020" s="221" t="s">
        <v>1278</v>
      </c>
      <c r="E2020" s="221" t="s">
        <v>1275</v>
      </c>
      <c r="F2020" s="221" t="s">
        <v>1277</v>
      </c>
      <c r="G2020" s="221" t="s">
        <v>1276</v>
      </c>
    </row>
    <row r="2021" spans="1:7" x14ac:dyDescent="0.2">
      <c r="A2021" s="185">
        <v>8461</v>
      </c>
      <c r="B2021" s="184" t="s">
        <v>826</v>
      </c>
      <c r="C2021" s="185" t="s">
        <v>2621</v>
      </c>
      <c r="D2021" s="221" t="s">
        <v>1278</v>
      </c>
      <c r="E2021" s="221" t="s">
        <v>1275</v>
      </c>
      <c r="F2021" s="221" t="s">
        <v>1277</v>
      </c>
      <c r="G2021" s="221" t="s">
        <v>1277</v>
      </c>
    </row>
    <row r="2022" spans="1:7" x14ac:dyDescent="0.2">
      <c r="A2022" s="185">
        <v>8462</v>
      </c>
      <c r="B2022" s="184" t="s">
        <v>827</v>
      </c>
      <c r="C2022" s="185" t="s">
        <v>2621</v>
      </c>
      <c r="D2022" s="221" t="s">
        <v>1278</v>
      </c>
      <c r="E2022" s="221" t="s">
        <v>1275</v>
      </c>
      <c r="F2022" s="221" t="s">
        <v>1277</v>
      </c>
      <c r="G2022" s="221" t="s">
        <v>1277</v>
      </c>
    </row>
    <row r="2023" spans="1:7" x14ac:dyDescent="0.2">
      <c r="A2023" s="185">
        <v>8463</v>
      </c>
      <c r="B2023" s="184" t="s">
        <v>828</v>
      </c>
      <c r="C2023" s="185" t="s">
        <v>2621</v>
      </c>
      <c r="D2023" s="221" t="s">
        <v>1278</v>
      </c>
      <c r="E2023" s="221" t="s">
        <v>1275</v>
      </c>
      <c r="F2023" s="221" t="s">
        <v>1277</v>
      </c>
      <c r="G2023" s="221" t="s">
        <v>1277</v>
      </c>
    </row>
    <row r="2024" spans="1:7" x14ac:dyDescent="0.2">
      <c r="A2024" s="185">
        <v>8471</v>
      </c>
      <c r="B2024" s="184" t="s">
        <v>829</v>
      </c>
      <c r="C2024" s="185" t="s">
        <v>2621</v>
      </c>
      <c r="D2024" s="221" t="s">
        <v>1278</v>
      </c>
      <c r="E2024" s="221" t="s">
        <v>1275</v>
      </c>
      <c r="F2024" s="221" t="s">
        <v>1277</v>
      </c>
      <c r="G2024" s="221" t="s">
        <v>1277</v>
      </c>
    </row>
    <row r="2025" spans="1:7" x14ac:dyDescent="0.2">
      <c r="A2025" s="185">
        <v>8472</v>
      </c>
      <c r="B2025" s="184" t="s">
        <v>830</v>
      </c>
      <c r="C2025" s="185" t="s">
        <v>2621</v>
      </c>
      <c r="D2025" s="221" t="s">
        <v>1278</v>
      </c>
      <c r="E2025" s="221" t="s">
        <v>1275</v>
      </c>
      <c r="F2025" s="221" t="s">
        <v>1277</v>
      </c>
      <c r="G2025" s="221" t="s">
        <v>1277</v>
      </c>
    </row>
    <row r="2026" spans="1:7" x14ac:dyDescent="0.2">
      <c r="A2026" s="185">
        <v>8473</v>
      </c>
      <c r="B2026" s="184" t="s">
        <v>831</v>
      </c>
      <c r="C2026" s="185" t="s">
        <v>2621</v>
      </c>
      <c r="D2026" s="221" t="s">
        <v>1278</v>
      </c>
      <c r="E2026" s="221" t="s">
        <v>1275</v>
      </c>
      <c r="F2026" s="221" t="s">
        <v>1277</v>
      </c>
      <c r="G2026" s="221" t="s">
        <v>1276</v>
      </c>
    </row>
    <row r="2027" spans="1:7" x14ac:dyDescent="0.2">
      <c r="A2027" s="185">
        <v>8480</v>
      </c>
      <c r="B2027" s="184" t="s">
        <v>837</v>
      </c>
      <c r="C2027" s="185" t="s">
        <v>2621</v>
      </c>
      <c r="D2027" s="221" t="s">
        <v>1278</v>
      </c>
      <c r="E2027" s="221" t="s">
        <v>1275</v>
      </c>
      <c r="F2027" s="221" t="s">
        <v>1277</v>
      </c>
      <c r="G2027" s="221" t="s">
        <v>1277</v>
      </c>
    </row>
    <row r="2028" spans="1:7" x14ac:dyDescent="0.2">
      <c r="A2028" s="185">
        <v>8481</v>
      </c>
      <c r="B2028" s="184" t="s">
        <v>838</v>
      </c>
      <c r="C2028" s="185" t="s">
        <v>2621</v>
      </c>
      <c r="D2028" s="221" t="s">
        <v>1278</v>
      </c>
      <c r="E2028" s="221" t="s">
        <v>1275</v>
      </c>
      <c r="F2028" s="221" t="s">
        <v>1277</v>
      </c>
      <c r="G2028" s="221" t="s">
        <v>1276</v>
      </c>
    </row>
    <row r="2029" spans="1:7" x14ac:dyDescent="0.2">
      <c r="A2029" s="185">
        <v>8482</v>
      </c>
      <c r="B2029" s="184" t="s">
        <v>839</v>
      </c>
      <c r="C2029" s="185" t="s">
        <v>2621</v>
      </c>
      <c r="D2029" s="221" t="s">
        <v>1278</v>
      </c>
      <c r="E2029" s="221" t="s">
        <v>1275</v>
      </c>
      <c r="F2029" s="221" t="s">
        <v>1277</v>
      </c>
      <c r="G2029" s="221" t="s">
        <v>1276</v>
      </c>
    </row>
    <row r="2030" spans="1:7" x14ac:dyDescent="0.2">
      <c r="A2030" s="185">
        <v>8483</v>
      </c>
      <c r="B2030" s="184" t="s">
        <v>840</v>
      </c>
      <c r="C2030" s="185" t="s">
        <v>2621</v>
      </c>
      <c r="D2030" s="221" t="s">
        <v>1278</v>
      </c>
      <c r="E2030" s="221" t="s">
        <v>1275</v>
      </c>
      <c r="F2030" s="221" t="s">
        <v>1277</v>
      </c>
      <c r="G2030" s="221" t="s">
        <v>1276</v>
      </c>
    </row>
    <row r="2031" spans="1:7" x14ac:dyDescent="0.2">
      <c r="A2031" s="185">
        <v>8484</v>
      </c>
      <c r="B2031" s="184" t="s">
        <v>841</v>
      </c>
      <c r="C2031" s="185" t="s">
        <v>2621</v>
      </c>
      <c r="D2031" s="221" t="s">
        <v>1278</v>
      </c>
      <c r="E2031" s="221" t="s">
        <v>1275</v>
      </c>
      <c r="F2031" s="221" t="s">
        <v>1277</v>
      </c>
      <c r="G2031" s="221" t="s">
        <v>1276</v>
      </c>
    </row>
    <row r="2032" spans="1:7" x14ac:dyDescent="0.2">
      <c r="A2032" s="185">
        <v>8490</v>
      </c>
      <c r="B2032" s="184" t="s">
        <v>842</v>
      </c>
      <c r="C2032" s="185" t="s">
        <v>2621</v>
      </c>
      <c r="D2032" s="221" t="s">
        <v>1278</v>
      </c>
      <c r="E2032" s="221" t="s">
        <v>1275</v>
      </c>
      <c r="F2032" s="221" t="s">
        <v>1277</v>
      </c>
      <c r="G2032" s="221" t="s">
        <v>1277</v>
      </c>
    </row>
    <row r="2033" spans="1:7" x14ac:dyDescent="0.2">
      <c r="A2033" s="185">
        <v>8492</v>
      </c>
      <c r="B2033" s="184" t="s">
        <v>843</v>
      </c>
      <c r="C2033" s="185" t="s">
        <v>2621</v>
      </c>
      <c r="D2033" s="221" t="s">
        <v>1278</v>
      </c>
      <c r="E2033" s="221" t="s">
        <v>1275</v>
      </c>
      <c r="F2033" s="221" t="s">
        <v>1277</v>
      </c>
      <c r="G2033" s="221" t="s">
        <v>1276</v>
      </c>
    </row>
    <row r="2034" spans="1:7" x14ac:dyDescent="0.2">
      <c r="A2034" s="185">
        <v>8493</v>
      </c>
      <c r="B2034" s="184" t="s">
        <v>844</v>
      </c>
      <c r="C2034" s="185" t="s">
        <v>2621</v>
      </c>
      <c r="D2034" s="221" t="s">
        <v>1278</v>
      </c>
      <c r="E2034" s="221" t="s">
        <v>1275</v>
      </c>
      <c r="F2034" s="221" t="s">
        <v>1277</v>
      </c>
      <c r="G2034" s="221" t="s">
        <v>1276</v>
      </c>
    </row>
    <row r="2035" spans="1:7" x14ac:dyDescent="0.2">
      <c r="A2035" s="185">
        <v>8501</v>
      </c>
      <c r="B2035" s="184" t="s">
        <v>845</v>
      </c>
      <c r="C2035" s="185" t="s">
        <v>2621</v>
      </c>
      <c r="D2035" s="221" t="s">
        <v>1278</v>
      </c>
      <c r="E2035" s="221" t="s">
        <v>1275</v>
      </c>
      <c r="F2035" s="221" t="s">
        <v>1277</v>
      </c>
      <c r="G2035" s="221" t="s">
        <v>1277</v>
      </c>
    </row>
    <row r="2036" spans="1:7" x14ac:dyDescent="0.2">
      <c r="A2036" s="185">
        <v>8502</v>
      </c>
      <c r="B2036" s="184" t="s">
        <v>846</v>
      </c>
      <c r="C2036" s="185" t="s">
        <v>2621</v>
      </c>
      <c r="D2036" s="221" t="s">
        <v>1278</v>
      </c>
      <c r="E2036" s="221" t="s">
        <v>1275</v>
      </c>
      <c r="F2036" s="221" t="s">
        <v>1277</v>
      </c>
      <c r="G2036" s="221" t="s">
        <v>1277</v>
      </c>
    </row>
    <row r="2037" spans="1:7" x14ac:dyDescent="0.2">
      <c r="A2037" s="185">
        <v>8503</v>
      </c>
      <c r="B2037" s="184" t="s">
        <v>847</v>
      </c>
      <c r="C2037" s="185" t="s">
        <v>2621</v>
      </c>
      <c r="D2037" s="221" t="s">
        <v>1278</v>
      </c>
      <c r="E2037" s="221" t="s">
        <v>1275</v>
      </c>
      <c r="F2037" s="221" t="s">
        <v>1277</v>
      </c>
      <c r="G2037" s="221" t="s">
        <v>1276</v>
      </c>
    </row>
    <row r="2038" spans="1:7" x14ac:dyDescent="0.2">
      <c r="A2038" s="185">
        <v>8504</v>
      </c>
      <c r="B2038" s="184" t="s">
        <v>848</v>
      </c>
      <c r="C2038" s="185" t="s">
        <v>2621</v>
      </c>
      <c r="D2038" s="221" t="s">
        <v>1278</v>
      </c>
      <c r="E2038" s="221" t="s">
        <v>1275</v>
      </c>
      <c r="F2038" s="221" t="s">
        <v>1277</v>
      </c>
      <c r="G2038" s="221" t="s">
        <v>1277</v>
      </c>
    </row>
    <row r="2039" spans="1:7" x14ac:dyDescent="0.2">
      <c r="A2039" s="185">
        <v>8505</v>
      </c>
      <c r="B2039" s="184" t="s">
        <v>849</v>
      </c>
      <c r="C2039" s="185" t="s">
        <v>2621</v>
      </c>
      <c r="D2039" s="221" t="s">
        <v>1278</v>
      </c>
      <c r="E2039" s="221" t="s">
        <v>1275</v>
      </c>
      <c r="F2039" s="221" t="s">
        <v>1277</v>
      </c>
      <c r="G2039" s="221" t="s">
        <v>1277</v>
      </c>
    </row>
    <row r="2040" spans="1:7" x14ac:dyDescent="0.2">
      <c r="A2040" s="185">
        <v>8510</v>
      </c>
      <c r="B2040" s="184" t="s">
        <v>850</v>
      </c>
      <c r="C2040" s="185" t="s">
        <v>2621</v>
      </c>
      <c r="D2040" s="221" t="s">
        <v>1278</v>
      </c>
      <c r="E2040" s="221" t="s">
        <v>1275</v>
      </c>
      <c r="F2040" s="221" t="s">
        <v>1277</v>
      </c>
      <c r="G2040" s="221" t="s">
        <v>1277</v>
      </c>
    </row>
    <row r="2041" spans="1:7" x14ac:dyDescent="0.2">
      <c r="A2041" s="185">
        <v>8511</v>
      </c>
      <c r="B2041" s="184" t="s">
        <v>851</v>
      </c>
      <c r="C2041" s="185" t="s">
        <v>2621</v>
      </c>
      <c r="D2041" s="221" t="s">
        <v>1278</v>
      </c>
      <c r="E2041" s="221" t="s">
        <v>1275</v>
      </c>
      <c r="F2041" s="221" t="s">
        <v>1277</v>
      </c>
      <c r="G2041" s="221" t="s">
        <v>1277</v>
      </c>
    </row>
    <row r="2042" spans="1:7" x14ac:dyDescent="0.2">
      <c r="A2042" s="185">
        <v>8521</v>
      </c>
      <c r="B2042" s="184" t="s">
        <v>852</v>
      </c>
      <c r="C2042" s="185" t="s">
        <v>2621</v>
      </c>
      <c r="D2042" s="221" t="s">
        <v>1278</v>
      </c>
      <c r="E2042" s="221" t="s">
        <v>1275</v>
      </c>
      <c r="F2042" s="221" t="s">
        <v>1277</v>
      </c>
      <c r="G2042" s="221" t="s">
        <v>1276</v>
      </c>
    </row>
    <row r="2043" spans="1:7" x14ac:dyDescent="0.2">
      <c r="A2043" s="185">
        <v>8522</v>
      </c>
      <c r="B2043" s="184" t="s">
        <v>853</v>
      </c>
      <c r="C2043" s="185" t="s">
        <v>2621</v>
      </c>
      <c r="D2043" s="221" t="s">
        <v>1278</v>
      </c>
      <c r="E2043" s="221" t="s">
        <v>1275</v>
      </c>
      <c r="F2043" s="221" t="s">
        <v>1277</v>
      </c>
      <c r="G2043" s="221" t="s">
        <v>1277</v>
      </c>
    </row>
    <row r="2044" spans="1:7" x14ac:dyDescent="0.2">
      <c r="A2044" s="185">
        <v>8523</v>
      </c>
      <c r="B2044" s="184" t="s">
        <v>854</v>
      </c>
      <c r="C2044" s="185" t="s">
        <v>2621</v>
      </c>
      <c r="D2044" s="221" t="s">
        <v>1278</v>
      </c>
      <c r="E2044" s="221" t="s">
        <v>1275</v>
      </c>
      <c r="F2044" s="221" t="s">
        <v>1277</v>
      </c>
      <c r="G2044" s="221" t="s">
        <v>1277</v>
      </c>
    </row>
    <row r="2045" spans="1:7" x14ac:dyDescent="0.2">
      <c r="A2045" s="185">
        <v>8524</v>
      </c>
      <c r="B2045" s="184" t="s">
        <v>855</v>
      </c>
      <c r="C2045" s="185" t="s">
        <v>2621</v>
      </c>
      <c r="D2045" s="221" t="s">
        <v>1278</v>
      </c>
      <c r="E2045" s="221" t="s">
        <v>1275</v>
      </c>
      <c r="F2045" s="221" t="s">
        <v>1277</v>
      </c>
      <c r="G2045" s="221" t="s">
        <v>1276</v>
      </c>
    </row>
    <row r="2046" spans="1:7" x14ac:dyDescent="0.2">
      <c r="A2046" s="185">
        <v>8530</v>
      </c>
      <c r="B2046" s="184" t="s">
        <v>856</v>
      </c>
      <c r="C2046" s="185" t="s">
        <v>2621</v>
      </c>
      <c r="D2046" s="221" t="s">
        <v>1278</v>
      </c>
      <c r="E2046" s="221" t="s">
        <v>1275</v>
      </c>
      <c r="F2046" s="221" t="s">
        <v>1277</v>
      </c>
      <c r="G2046" s="221" t="s">
        <v>1277</v>
      </c>
    </row>
    <row r="2047" spans="1:7" x14ac:dyDescent="0.2">
      <c r="A2047" s="185">
        <v>8541</v>
      </c>
      <c r="B2047" s="184" t="s">
        <v>857</v>
      </c>
      <c r="C2047" s="185" t="s">
        <v>2621</v>
      </c>
      <c r="D2047" s="221" t="s">
        <v>1278</v>
      </c>
      <c r="E2047" s="221" t="s">
        <v>1275</v>
      </c>
      <c r="F2047" s="221" t="s">
        <v>1277</v>
      </c>
      <c r="G2047" s="221" t="s">
        <v>1277</v>
      </c>
    </row>
    <row r="2048" spans="1:7" x14ac:dyDescent="0.2">
      <c r="A2048" s="185">
        <v>8542</v>
      </c>
      <c r="B2048" s="184" t="s">
        <v>858</v>
      </c>
      <c r="C2048" s="185" t="s">
        <v>2621</v>
      </c>
      <c r="D2048" s="221" t="s">
        <v>1278</v>
      </c>
      <c r="E2048" s="221" t="s">
        <v>1275</v>
      </c>
      <c r="F2048" s="221" t="s">
        <v>1277</v>
      </c>
      <c r="G2048" s="221" t="s">
        <v>1277</v>
      </c>
    </row>
    <row r="2049" spans="1:7" x14ac:dyDescent="0.2">
      <c r="A2049" s="185">
        <v>8543</v>
      </c>
      <c r="B2049" s="184" t="s">
        <v>859</v>
      </c>
      <c r="C2049" s="185" t="s">
        <v>2621</v>
      </c>
      <c r="D2049" s="221" t="s">
        <v>1278</v>
      </c>
      <c r="E2049" s="221" t="s">
        <v>1275</v>
      </c>
      <c r="F2049" s="221" t="s">
        <v>1277</v>
      </c>
      <c r="G2049" s="221" t="s">
        <v>1276</v>
      </c>
    </row>
    <row r="2050" spans="1:7" x14ac:dyDescent="0.2">
      <c r="A2050" s="185">
        <v>8544</v>
      </c>
      <c r="B2050" s="184" t="s">
        <v>860</v>
      </c>
      <c r="C2050" s="185" t="s">
        <v>2621</v>
      </c>
      <c r="D2050" s="221" t="s">
        <v>1278</v>
      </c>
      <c r="E2050" s="221" t="s">
        <v>1275</v>
      </c>
      <c r="F2050" s="221" t="s">
        <v>1277</v>
      </c>
      <c r="G2050" s="221" t="s">
        <v>1276</v>
      </c>
    </row>
    <row r="2051" spans="1:7" x14ac:dyDescent="0.2">
      <c r="A2051" s="185">
        <v>8551</v>
      </c>
      <c r="B2051" s="184" t="s">
        <v>861</v>
      </c>
      <c r="C2051" s="185" t="s">
        <v>2621</v>
      </c>
      <c r="D2051" s="221" t="s">
        <v>1278</v>
      </c>
      <c r="E2051" s="221" t="s">
        <v>1275</v>
      </c>
      <c r="F2051" s="221" t="s">
        <v>1277</v>
      </c>
      <c r="G2051" s="221" t="s">
        <v>1277</v>
      </c>
    </row>
    <row r="2052" spans="1:7" x14ac:dyDescent="0.2">
      <c r="A2052" s="185">
        <v>8552</v>
      </c>
      <c r="B2052" s="184" t="s">
        <v>862</v>
      </c>
      <c r="C2052" s="185" t="s">
        <v>2621</v>
      </c>
      <c r="D2052" s="221" t="s">
        <v>1278</v>
      </c>
      <c r="E2052" s="221" t="s">
        <v>1275</v>
      </c>
      <c r="F2052" s="221" t="s">
        <v>1277</v>
      </c>
      <c r="G2052" s="221" t="s">
        <v>1277</v>
      </c>
    </row>
    <row r="2053" spans="1:7" x14ac:dyDescent="0.2">
      <c r="A2053" s="185">
        <v>8553</v>
      </c>
      <c r="B2053" s="184" t="s">
        <v>863</v>
      </c>
      <c r="C2053" s="185" t="s">
        <v>2621</v>
      </c>
      <c r="D2053" s="221" t="s">
        <v>1278</v>
      </c>
      <c r="E2053" s="221" t="s">
        <v>1275</v>
      </c>
      <c r="F2053" s="221" t="s">
        <v>1277</v>
      </c>
      <c r="G2053" s="221" t="s">
        <v>1276</v>
      </c>
    </row>
    <row r="2054" spans="1:7" x14ac:dyDescent="0.2">
      <c r="A2054" s="185">
        <v>8554</v>
      </c>
      <c r="B2054" s="184" t="s">
        <v>1100</v>
      </c>
      <c r="C2054" s="185" t="s">
        <v>2621</v>
      </c>
      <c r="D2054" s="221" t="s">
        <v>1278</v>
      </c>
      <c r="E2054" s="221" t="s">
        <v>1275</v>
      </c>
      <c r="F2054" s="221" t="s">
        <v>1277</v>
      </c>
      <c r="G2054" s="221" t="s">
        <v>1276</v>
      </c>
    </row>
    <row r="2055" spans="1:7" x14ac:dyDescent="0.2">
      <c r="A2055" s="185">
        <v>8561</v>
      </c>
      <c r="B2055" s="184" t="s">
        <v>1101</v>
      </c>
      <c r="C2055" s="185" t="s">
        <v>2621</v>
      </c>
      <c r="D2055" s="221" t="s">
        <v>1278</v>
      </c>
      <c r="E2055" s="221" t="s">
        <v>1275</v>
      </c>
      <c r="F2055" s="221" t="s">
        <v>1277</v>
      </c>
      <c r="G2055" s="221" t="s">
        <v>1276</v>
      </c>
    </row>
    <row r="2056" spans="1:7" x14ac:dyDescent="0.2">
      <c r="A2056" s="185">
        <v>8562</v>
      </c>
      <c r="B2056" s="184" t="s">
        <v>1102</v>
      </c>
      <c r="C2056" s="185" t="s">
        <v>2621</v>
      </c>
      <c r="D2056" s="221" t="s">
        <v>1278</v>
      </c>
      <c r="E2056" s="221" t="s">
        <v>1275</v>
      </c>
      <c r="F2056" s="221" t="s">
        <v>1277</v>
      </c>
      <c r="G2056" s="221" t="s">
        <v>1276</v>
      </c>
    </row>
    <row r="2057" spans="1:7" x14ac:dyDescent="0.2">
      <c r="A2057" s="185">
        <v>8563</v>
      </c>
      <c r="B2057" s="184" t="s">
        <v>1103</v>
      </c>
      <c r="C2057" s="185" t="s">
        <v>2621</v>
      </c>
      <c r="D2057" s="221" t="s">
        <v>1278</v>
      </c>
      <c r="E2057" s="221" t="s">
        <v>1275</v>
      </c>
      <c r="F2057" s="221" t="s">
        <v>1277</v>
      </c>
      <c r="G2057" s="221" t="s">
        <v>1277</v>
      </c>
    </row>
    <row r="2058" spans="1:7" x14ac:dyDescent="0.2">
      <c r="A2058" s="185">
        <v>8564</v>
      </c>
      <c r="B2058" s="184" t="s">
        <v>1104</v>
      </c>
      <c r="C2058" s="185" t="s">
        <v>2621</v>
      </c>
      <c r="D2058" s="221" t="s">
        <v>1278</v>
      </c>
      <c r="E2058" s="221" t="s">
        <v>1275</v>
      </c>
      <c r="F2058" s="221" t="s">
        <v>1277</v>
      </c>
      <c r="G2058" s="221" t="s">
        <v>1277</v>
      </c>
    </row>
    <row r="2059" spans="1:7" x14ac:dyDescent="0.2">
      <c r="A2059" s="185">
        <v>8565</v>
      </c>
      <c r="B2059" s="184" t="s">
        <v>1105</v>
      </c>
      <c r="C2059" s="185" t="s">
        <v>2621</v>
      </c>
      <c r="D2059" s="221" t="s">
        <v>1278</v>
      </c>
      <c r="E2059" s="221" t="s">
        <v>1275</v>
      </c>
      <c r="F2059" s="221" t="s">
        <v>1277</v>
      </c>
      <c r="G2059" s="221" t="s">
        <v>1276</v>
      </c>
    </row>
    <row r="2060" spans="1:7" x14ac:dyDescent="0.2">
      <c r="A2060" s="185">
        <v>8570</v>
      </c>
      <c r="B2060" s="184" t="s">
        <v>1106</v>
      </c>
      <c r="C2060" s="185" t="s">
        <v>2621</v>
      </c>
      <c r="D2060" s="221" t="s">
        <v>1278</v>
      </c>
      <c r="E2060" s="221" t="s">
        <v>1275</v>
      </c>
      <c r="F2060" s="221" t="s">
        <v>1277</v>
      </c>
      <c r="G2060" s="221" t="s">
        <v>1277</v>
      </c>
    </row>
    <row r="2061" spans="1:7" x14ac:dyDescent="0.2">
      <c r="A2061" s="185">
        <v>8572</v>
      </c>
      <c r="B2061" s="184" t="s">
        <v>1107</v>
      </c>
      <c r="C2061" s="185" t="s">
        <v>2621</v>
      </c>
      <c r="D2061" s="221" t="s">
        <v>1278</v>
      </c>
      <c r="E2061" s="221" t="s">
        <v>1275</v>
      </c>
      <c r="F2061" s="221" t="s">
        <v>1277</v>
      </c>
      <c r="G2061" s="221" t="s">
        <v>1277</v>
      </c>
    </row>
    <row r="2062" spans="1:7" x14ac:dyDescent="0.2">
      <c r="A2062" s="185">
        <v>8573</v>
      </c>
      <c r="B2062" s="184" t="s">
        <v>1108</v>
      </c>
      <c r="C2062" s="185" t="s">
        <v>2621</v>
      </c>
      <c r="D2062" s="221" t="s">
        <v>1278</v>
      </c>
      <c r="E2062" s="221" t="s">
        <v>1275</v>
      </c>
      <c r="F2062" s="221" t="s">
        <v>1277</v>
      </c>
      <c r="G2062" s="221" t="s">
        <v>1276</v>
      </c>
    </row>
    <row r="2063" spans="1:7" x14ac:dyDescent="0.2">
      <c r="A2063" s="185">
        <v>8580</v>
      </c>
      <c r="B2063" s="184" t="s">
        <v>1109</v>
      </c>
      <c r="C2063" s="185" t="s">
        <v>2621</v>
      </c>
      <c r="D2063" s="221" t="s">
        <v>1278</v>
      </c>
      <c r="E2063" s="221" t="s">
        <v>1275</v>
      </c>
      <c r="F2063" s="221" t="s">
        <v>1277</v>
      </c>
      <c r="G2063" s="221" t="s">
        <v>1277</v>
      </c>
    </row>
    <row r="2064" spans="1:7" x14ac:dyDescent="0.2">
      <c r="A2064" s="185">
        <v>8582</v>
      </c>
      <c r="B2064" s="184" t="s">
        <v>1110</v>
      </c>
      <c r="C2064" s="185" t="s">
        <v>2621</v>
      </c>
      <c r="D2064" s="221" t="s">
        <v>1278</v>
      </c>
      <c r="E2064" s="221" t="s">
        <v>1275</v>
      </c>
      <c r="F2064" s="221" t="s">
        <v>1277</v>
      </c>
      <c r="G2064" s="221" t="s">
        <v>1276</v>
      </c>
    </row>
    <row r="2065" spans="1:7" x14ac:dyDescent="0.2">
      <c r="A2065" s="185">
        <v>8583</v>
      </c>
      <c r="B2065" s="184" t="s">
        <v>1111</v>
      </c>
      <c r="C2065" s="185" t="s">
        <v>2621</v>
      </c>
      <c r="D2065" s="221" t="s">
        <v>1278</v>
      </c>
      <c r="E2065" s="221" t="s">
        <v>1275</v>
      </c>
      <c r="F2065" s="221" t="s">
        <v>1277</v>
      </c>
      <c r="G2065" s="221" t="s">
        <v>1277</v>
      </c>
    </row>
    <row r="2066" spans="1:7" x14ac:dyDescent="0.2">
      <c r="A2066" s="185">
        <v>8584</v>
      </c>
      <c r="B2066" s="184" t="s">
        <v>2537</v>
      </c>
      <c r="C2066" s="185" t="s">
        <v>2621</v>
      </c>
      <c r="D2066" s="221" t="s">
        <v>1278</v>
      </c>
      <c r="E2066" s="221" t="s">
        <v>1275</v>
      </c>
      <c r="F2066" s="221" t="s">
        <v>1277</v>
      </c>
      <c r="G2066" s="221" t="s">
        <v>1276</v>
      </c>
    </row>
    <row r="2067" spans="1:7" x14ac:dyDescent="0.2">
      <c r="A2067" s="185">
        <v>8591</v>
      </c>
      <c r="B2067" s="184" t="s">
        <v>1112</v>
      </c>
      <c r="C2067" s="185" t="s">
        <v>2621</v>
      </c>
      <c r="D2067" s="221" t="s">
        <v>1278</v>
      </c>
      <c r="E2067" s="221" t="s">
        <v>1275</v>
      </c>
      <c r="F2067" s="221" t="s">
        <v>1277</v>
      </c>
      <c r="G2067" s="221" t="s">
        <v>1276</v>
      </c>
    </row>
    <row r="2068" spans="1:7" x14ac:dyDescent="0.2">
      <c r="A2068" s="185">
        <v>8592</v>
      </c>
      <c r="B2068" s="184" t="s">
        <v>1113</v>
      </c>
      <c r="C2068" s="185" t="s">
        <v>2621</v>
      </c>
      <c r="D2068" s="221" t="s">
        <v>1278</v>
      </c>
      <c r="E2068" s="221" t="s">
        <v>1275</v>
      </c>
      <c r="F2068" s="221" t="s">
        <v>1277</v>
      </c>
      <c r="G2068" s="221" t="s">
        <v>1276</v>
      </c>
    </row>
    <row r="2069" spans="1:7" x14ac:dyDescent="0.2">
      <c r="A2069" s="185">
        <v>8593</v>
      </c>
      <c r="B2069" s="184" t="s">
        <v>1114</v>
      </c>
      <c r="C2069" s="185" t="s">
        <v>2621</v>
      </c>
      <c r="D2069" s="221" t="s">
        <v>1278</v>
      </c>
      <c r="E2069" s="221" t="s">
        <v>1275</v>
      </c>
      <c r="F2069" s="221" t="s">
        <v>1277</v>
      </c>
      <c r="G2069" s="221" t="s">
        <v>1276</v>
      </c>
    </row>
    <row r="2070" spans="1:7" x14ac:dyDescent="0.2">
      <c r="A2070" s="185">
        <v>8600</v>
      </c>
      <c r="B2070" s="184" t="s">
        <v>141</v>
      </c>
      <c r="C2070" s="185" t="s">
        <v>2621</v>
      </c>
      <c r="D2070" s="221" t="s">
        <v>1278</v>
      </c>
      <c r="E2070" s="221" t="s">
        <v>1275</v>
      </c>
      <c r="F2070" s="221" t="s">
        <v>1277</v>
      </c>
      <c r="G2070" s="221" t="s">
        <v>1277</v>
      </c>
    </row>
    <row r="2071" spans="1:7" x14ac:dyDescent="0.2">
      <c r="A2071" s="185">
        <v>8601</v>
      </c>
      <c r="B2071" s="184" t="s">
        <v>141</v>
      </c>
      <c r="C2071" s="185" t="s">
        <v>2621</v>
      </c>
      <c r="D2071" s="221" t="s">
        <v>1280</v>
      </c>
      <c r="E2071" s="221" t="s">
        <v>1275</v>
      </c>
      <c r="F2071" s="221" t="s">
        <v>1276</v>
      </c>
      <c r="G2071" s="221" t="s">
        <v>1277</v>
      </c>
    </row>
    <row r="2072" spans="1:7" x14ac:dyDescent="0.2">
      <c r="A2072" s="185">
        <v>8605</v>
      </c>
      <c r="B2072" s="184" t="s">
        <v>1115</v>
      </c>
      <c r="C2072" s="185" t="s">
        <v>2621</v>
      </c>
      <c r="D2072" s="221" t="s">
        <v>1278</v>
      </c>
      <c r="E2072" s="221" t="s">
        <v>1275</v>
      </c>
      <c r="F2072" s="221" t="s">
        <v>1277</v>
      </c>
      <c r="G2072" s="221" t="s">
        <v>1277</v>
      </c>
    </row>
    <row r="2073" spans="1:7" x14ac:dyDescent="0.2">
      <c r="A2073" s="185">
        <v>8607</v>
      </c>
      <c r="B2073" s="184" t="s">
        <v>1115</v>
      </c>
      <c r="C2073" s="185" t="s">
        <v>2621</v>
      </c>
      <c r="D2073" s="221" t="s">
        <v>1280</v>
      </c>
      <c r="E2073" s="221" t="s">
        <v>1275</v>
      </c>
      <c r="F2073" s="221" t="s">
        <v>1276</v>
      </c>
      <c r="G2073" s="221" t="s">
        <v>1277</v>
      </c>
    </row>
    <row r="2074" spans="1:7" x14ac:dyDescent="0.2">
      <c r="A2074" s="185">
        <v>8611</v>
      </c>
      <c r="B2074" s="184" t="s">
        <v>1116</v>
      </c>
      <c r="C2074" s="185" t="s">
        <v>2621</v>
      </c>
      <c r="D2074" s="221" t="s">
        <v>1278</v>
      </c>
      <c r="E2074" s="221" t="s">
        <v>1275</v>
      </c>
      <c r="F2074" s="221" t="s">
        <v>1277</v>
      </c>
      <c r="G2074" s="221" t="s">
        <v>1277</v>
      </c>
    </row>
    <row r="2075" spans="1:7" x14ac:dyDescent="0.2">
      <c r="A2075" s="185">
        <v>8612</v>
      </c>
      <c r="B2075" s="184" t="s">
        <v>1117</v>
      </c>
      <c r="C2075" s="185" t="s">
        <v>2621</v>
      </c>
      <c r="D2075" s="221" t="s">
        <v>1278</v>
      </c>
      <c r="E2075" s="221" t="s">
        <v>1275</v>
      </c>
      <c r="F2075" s="221" t="s">
        <v>1277</v>
      </c>
      <c r="G2075" s="221" t="s">
        <v>1276</v>
      </c>
    </row>
    <row r="2076" spans="1:7" x14ac:dyDescent="0.2">
      <c r="A2076" s="185">
        <v>8614</v>
      </c>
      <c r="B2076" s="184" t="s">
        <v>1900</v>
      </c>
      <c r="C2076" s="185" t="s">
        <v>2621</v>
      </c>
      <c r="D2076" s="221" t="s">
        <v>1278</v>
      </c>
      <c r="E2076" s="221" t="s">
        <v>1275</v>
      </c>
      <c r="F2076" s="221" t="s">
        <v>1277</v>
      </c>
      <c r="G2076" s="221" t="s">
        <v>1277</v>
      </c>
    </row>
    <row r="2077" spans="1:7" x14ac:dyDescent="0.2">
      <c r="A2077" s="185">
        <v>8616</v>
      </c>
      <c r="B2077" s="184" t="s">
        <v>1118</v>
      </c>
      <c r="C2077" s="185" t="s">
        <v>2621</v>
      </c>
      <c r="D2077" s="221" t="s">
        <v>1278</v>
      </c>
      <c r="E2077" s="221" t="s">
        <v>1275</v>
      </c>
      <c r="F2077" s="221" t="s">
        <v>1277</v>
      </c>
      <c r="G2077" s="221" t="s">
        <v>1276</v>
      </c>
    </row>
    <row r="2078" spans="1:7" x14ac:dyDescent="0.2">
      <c r="A2078" s="185">
        <v>8621</v>
      </c>
      <c r="B2078" s="184" t="s">
        <v>1119</v>
      </c>
      <c r="C2078" s="185" t="s">
        <v>2621</v>
      </c>
      <c r="D2078" s="221" t="s">
        <v>1278</v>
      </c>
      <c r="E2078" s="221" t="s">
        <v>1275</v>
      </c>
      <c r="F2078" s="221" t="s">
        <v>1277</v>
      </c>
      <c r="G2078" s="221" t="s">
        <v>1277</v>
      </c>
    </row>
    <row r="2079" spans="1:7" x14ac:dyDescent="0.2">
      <c r="A2079" s="185">
        <v>8622</v>
      </c>
      <c r="B2079" s="184" t="s">
        <v>1120</v>
      </c>
      <c r="C2079" s="185" t="s">
        <v>2621</v>
      </c>
      <c r="D2079" s="221" t="s">
        <v>1278</v>
      </c>
      <c r="E2079" s="221" t="s">
        <v>1275</v>
      </c>
      <c r="F2079" s="221" t="s">
        <v>1277</v>
      </c>
      <c r="G2079" s="221" t="s">
        <v>1276</v>
      </c>
    </row>
    <row r="2080" spans="1:7" x14ac:dyDescent="0.2">
      <c r="A2080" s="185">
        <v>8623</v>
      </c>
      <c r="B2080" s="184" t="s">
        <v>1121</v>
      </c>
      <c r="C2080" s="185" t="s">
        <v>2621</v>
      </c>
      <c r="D2080" s="221" t="s">
        <v>1278</v>
      </c>
      <c r="E2080" s="221" t="s">
        <v>1275</v>
      </c>
      <c r="F2080" s="221" t="s">
        <v>1277</v>
      </c>
      <c r="G2080" s="221" t="s">
        <v>1277</v>
      </c>
    </row>
    <row r="2081" spans="1:7" x14ac:dyDescent="0.2">
      <c r="A2081" s="185">
        <v>8624</v>
      </c>
      <c r="B2081" s="184" t="s">
        <v>2506</v>
      </c>
      <c r="C2081" s="185" t="s">
        <v>2621</v>
      </c>
      <c r="D2081" s="221" t="s">
        <v>1278</v>
      </c>
      <c r="E2081" s="221" t="s">
        <v>1275</v>
      </c>
      <c r="F2081" s="221" t="s">
        <v>1277</v>
      </c>
      <c r="G2081" s="221" t="s">
        <v>1276</v>
      </c>
    </row>
    <row r="2082" spans="1:7" x14ac:dyDescent="0.2">
      <c r="A2082" s="185">
        <v>8625</v>
      </c>
      <c r="B2082" s="184" t="s">
        <v>1122</v>
      </c>
      <c r="C2082" s="185" t="s">
        <v>2621</v>
      </c>
      <c r="D2082" s="221" t="s">
        <v>1278</v>
      </c>
      <c r="E2082" s="221" t="s">
        <v>1275</v>
      </c>
      <c r="F2082" s="221" t="s">
        <v>1277</v>
      </c>
      <c r="G2082" s="221" t="s">
        <v>1276</v>
      </c>
    </row>
    <row r="2083" spans="1:7" x14ac:dyDescent="0.2">
      <c r="A2083" s="185">
        <v>8630</v>
      </c>
      <c r="B2083" s="184" t="s">
        <v>1123</v>
      </c>
      <c r="C2083" s="185" t="s">
        <v>2621</v>
      </c>
      <c r="D2083" s="221" t="s">
        <v>1278</v>
      </c>
      <c r="E2083" s="221" t="s">
        <v>1275</v>
      </c>
      <c r="F2083" s="221" t="s">
        <v>1277</v>
      </c>
      <c r="G2083" s="221" t="s">
        <v>1277</v>
      </c>
    </row>
    <row r="2084" spans="1:7" x14ac:dyDescent="0.2">
      <c r="A2084" s="185">
        <v>8632</v>
      </c>
      <c r="B2084" s="184" t="s">
        <v>1124</v>
      </c>
      <c r="C2084" s="185" t="s">
        <v>2621</v>
      </c>
      <c r="D2084" s="221" t="s">
        <v>1278</v>
      </c>
      <c r="E2084" s="221" t="s">
        <v>1275</v>
      </c>
      <c r="F2084" s="221" t="s">
        <v>1277</v>
      </c>
      <c r="G2084" s="221" t="s">
        <v>1276</v>
      </c>
    </row>
    <row r="2085" spans="1:7" x14ac:dyDescent="0.2">
      <c r="A2085" s="185">
        <v>8634</v>
      </c>
      <c r="B2085" s="184" t="s">
        <v>1125</v>
      </c>
      <c r="C2085" s="185" t="s">
        <v>2621</v>
      </c>
      <c r="D2085" s="221" t="s">
        <v>1278</v>
      </c>
      <c r="E2085" s="221" t="s">
        <v>1275</v>
      </c>
      <c r="F2085" s="221" t="s">
        <v>1277</v>
      </c>
      <c r="G2085" s="221" t="s">
        <v>1276</v>
      </c>
    </row>
    <row r="2086" spans="1:7" x14ac:dyDescent="0.2">
      <c r="A2086" s="185">
        <v>8635</v>
      </c>
      <c r="B2086" s="184" t="s">
        <v>1126</v>
      </c>
      <c r="C2086" s="185" t="s">
        <v>2621</v>
      </c>
      <c r="D2086" s="221" t="s">
        <v>1278</v>
      </c>
      <c r="E2086" s="221" t="s">
        <v>1275</v>
      </c>
      <c r="F2086" s="221" t="s">
        <v>1277</v>
      </c>
      <c r="G2086" s="221" t="s">
        <v>1276</v>
      </c>
    </row>
    <row r="2087" spans="1:7" x14ac:dyDescent="0.2">
      <c r="A2087" s="185">
        <v>8636</v>
      </c>
      <c r="B2087" s="184" t="s">
        <v>1127</v>
      </c>
      <c r="C2087" s="185" t="s">
        <v>2621</v>
      </c>
      <c r="D2087" s="221" t="s">
        <v>1278</v>
      </c>
      <c r="E2087" s="221" t="s">
        <v>1275</v>
      </c>
      <c r="F2087" s="221" t="s">
        <v>1277</v>
      </c>
      <c r="G2087" s="221" t="s">
        <v>1276</v>
      </c>
    </row>
    <row r="2088" spans="1:7" x14ac:dyDescent="0.2">
      <c r="A2088" s="185">
        <v>8641</v>
      </c>
      <c r="B2088" s="184" t="s">
        <v>1128</v>
      </c>
      <c r="C2088" s="185" t="s">
        <v>2621</v>
      </c>
      <c r="D2088" s="221" t="s">
        <v>1278</v>
      </c>
      <c r="E2088" s="221" t="s">
        <v>1275</v>
      </c>
      <c r="F2088" s="221" t="s">
        <v>1277</v>
      </c>
      <c r="G2088" s="221" t="s">
        <v>1277</v>
      </c>
    </row>
    <row r="2089" spans="1:7" x14ac:dyDescent="0.2">
      <c r="A2089" s="185">
        <v>8642</v>
      </c>
      <c r="B2089" s="184" t="s">
        <v>1129</v>
      </c>
      <c r="C2089" s="185" t="s">
        <v>2621</v>
      </c>
      <c r="D2089" s="221" t="s">
        <v>1278</v>
      </c>
      <c r="E2089" s="221" t="s">
        <v>1275</v>
      </c>
      <c r="F2089" s="221" t="s">
        <v>1277</v>
      </c>
      <c r="G2089" s="221" t="s">
        <v>1276</v>
      </c>
    </row>
    <row r="2090" spans="1:7" x14ac:dyDescent="0.2">
      <c r="A2090" s="185">
        <v>8643</v>
      </c>
      <c r="B2090" s="184" t="s">
        <v>1130</v>
      </c>
      <c r="C2090" s="185" t="s">
        <v>2621</v>
      </c>
      <c r="D2090" s="221" t="s">
        <v>1278</v>
      </c>
      <c r="E2090" s="221" t="s">
        <v>1275</v>
      </c>
      <c r="F2090" s="221" t="s">
        <v>1277</v>
      </c>
      <c r="G2090" s="221" t="s">
        <v>1277</v>
      </c>
    </row>
    <row r="2091" spans="1:7" x14ac:dyDescent="0.2">
      <c r="A2091" s="185">
        <v>8644</v>
      </c>
      <c r="B2091" s="184" t="s">
        <v>1131</v>
      </c>
      <c r="C2091" s="185" t="s">
        <v>2621</v>
      </c>
      <c r="D2091" s="221" t="s">
        <v>1278</v>
      </c>
      <c r="E2091" s="221" t="s">
        <v>1275</v>
      </c>
      <c r="F2091" s="221" t="s">
        <v>1277</v>
      </c>
      <c r="G2091" s="221" t="s">
        <v>1276</v>
      </c>
    </row>
    <row r="2092" spans="1:7" x14ac:dyDescent="0.2">
      <c r="A2092" s="185">
        <v>8650</v>
      </c>
      <c r="B2092" s="184" t="s">
        <v>1132</v>
      </c>
      <c r="C2092" s="185" t="s">
        <v>2621</v>
      </c>
      <c r="D2092" s="221" t="s">
        <v>1278</v>
      </c>
      <c r="E2092" s="221" t="s">
        <v>1275</v>
      </c>
      <c r="F2092" s="221" t="s">
        <v>1277</v>
      </c>
      <c r="G2092" s="221" t="s">
        <v>1277</v>
      </c>
    </row>
    <row r="2093" spans="1:7" x14ac:dyDescent="0.2">
      <c r="A2093" s="185">
        <v>8652</v>
      </c>
      <c r="B2093" s="184" t="s">
        <v>1133</v>
      </c>
      <c r="C2093" s="185" t="s">
        <v>2621</v>
      </c>
      <c r="D2093" s="221" t="s">
        <v>1278</v>
      </c>
      <c r="E2093" s="221" t="s">
        <v>1275</v>
      </c>
      <c r="F2093" s="221" t="s">
        <v>1277</v>
      </c>
      <c r="G2093" s="221" t="s">
        <v>1276</v>
      </c>
    </row>
    <row r="2094" spans="1:7" x14ac:dyDescent="0.2">
      <c r="A2094" s="185">
        <v>8653</v>
      </c>
      <c r="B2094" s="184" t="s">
        <v>1134</v>
      </c>
      <c r="C2094" s="185" t="s">
        <v>2621</v>
      </c>
      <c r="D2094" s="221" t="s">
        <v>1278</v>
      </c>
      <c r="E2094" s="221" t="s">
        <v>1275</v>
      </c>
      <c r="F2094" s="221" t="s">
        <v>1277</v>
      </c>
      <c r="G2094" s="221" t="s">
        <v>1276</v>
      </c>
    </row>
    <row r="2095" spans="1:7" x14ac:dyDescent="0.2">
      <c r="A2095" s="185">
        <v>8654</v>
      </c>
      <c r="B2095" s="184" t="s">
        <v>1135</v>
      </c>
      <c r="C2095" s="185" t="s">
        <v>2621</v>
      </c>
      <c r="D2095" s="221" t="s">
        <v>1278</v>
      </c>
      <c r="E2095" s="221" t="s">
        <v>1275</v>
      </c>
      <c r="F2095" s="221" t="s">
        <v>1277</v>
      </c>
      <c r="G2095" s="221" t="s">
        <v>1276</v>
      </c>
    </row>
    <row r="2096" spans="1:7" x14ac:dyDescent="0.2">
      <c r="A2096" s="185">
        <v>8661</v>
      </c>
      <c r="B2096" s="184" t="s">
        <v>1136</v>
      </c>
      <c r="C2096" s="185" t="s">
        <v>2621</v>
      </c>
      <c r="D2096" s="221" t="s">
        <v>1278</v>
      </c>
      <c r="E2096" s="221" t="s">
        <v>1275</v>
      </c>
      <c r="F2096" s="221" t="s">
        <v>1277</v>
      </c>
      <c r="G2096" s="221" t="s">
        <v>1277</v>
      </c>
    </row>
    <row r="2097" spans="1:7" x14ac:dyDescent="0.2">
      <c r="A2097" s="185">
        <v>8662</v>
      </c>
      <c r="B2097" s="184" t="s">
        <v>1137</v>
      </c>
      <c r="C2097" s="185" t="s">
        <v>2621</v>
      </c>
      <c r="D2097" s="221" t="s">
        <v>1278</v>
      </c>
      <c r="E2097" s="221" t="s">
        <v>1275</v>
      </c>
      <c r="F2097" s="221" t="s">
        <v>1277</v>
      </c>
      <c r="G2097" s="221" t="s">
        <v>1276</v>
      </c>
    </row>
    <row r="2098" spans="1:7" x14ac:dyDescent="0.2">
      <c r="A2098" s="185">
        <v>8663</v>
      </c>
      <c r="B2098" s="184" t="s">
        <v>1138</v>
      </c>
      <c r="C2098" s="185" t="s">
        <v>2621</v>
      </c>
      <c r="D2098" s="221" t="s">
        <v>1278</v>
      </c>
      <c r="E2098" s="221" t="s">
        <v>1275</v>
      </c>
      <c r="F2098" s="221" t="s">
        <v>1277</v>
      </c>
      <c r="G2098" s="221" t="s">
        <v>1277</v>
      </c>
    </row>
    <row r="2099" spans="1:7" x14ac:dyDescent="0.2">
      <c r="A2099" s="185">
        <v>8664</v>
      </c>
      <c r="B2099" s="184" t="s">
        <v>1139</v>
      </c>
      <c r="C2099" s="185" t="s">
        <v>2621</v>
      </c>
      <c r="D2099" s="221" t="s">
        <v>1278</v>
      </c>
      <c r="E2099" s="221" t="s">
        <v>1275</v>
      </c>
      <c r="F2099" s="221" t="s">
        <v>1277</v>
      </c>
      <c r="G2099" s="221" t="s">
        <v>1276</v>
      </c>
    </row>
    <row r="2100" spans="1:7" x14ac:dyDescent="0.2">
      <c r="A2100" s="185">
        <v>8665</v>
      </c>
      <c r="B2100" s="184" t="s">
        <v>1140</v>
      </c>
      <c r="C2100" s="185" t="s">
        <v>2621</v>
      </c>
      <c r="D2100" s="221" t="s">
        <v>1278</v>
      </c>
      <c r="E2100" s="221" t="s">
        <v>1275</v>
      </c>
      <c r="F2100" s="221" t="s">
        <v>1277</v>
      </c>
      <c r="G2100" s="221" t="s">
        <v>1277</v>
      </c>
    </row>
    <row r="2101" spans="1:7" x14ac:dyDescent="0.2">
      <c r="A2101" s="185">
        <v>8670</v>
      </c>
      <c r="B2101" s="184" t="s">
        <v>1141</v>
      </c>
      <c r="C2101" s="185" t="s">
        <v>2621</v>
      </c>
      <c r="D2101" s="221" t="s">
        <v>1278</v>
      </c>
      <c r="E2101" s="221" t="s">
        <v>1275</v>
      </c>
      <c r="F2101" s="221" t="s">
        <v>1277</v>
      </c>
      <c r="G2101" s="221" t="s">
        <v>1277</v>
      </c>
    </row>
    <row r="2102" spans="1:7" x14ac:dyDescent="0.2">
      <c r="A2102" s="185">
        <v>8671</v>
      </c>
      <c r="B2102" s="184" t="s">
        <v>1142</v>
      </c>
      <c r="C2102" s="185" t="s">
        <v>2621</v>
      </c>
      <c r="D2102" s="221" t="s">
        <v>1278</v>
      </c>
      <c r="E2102" s="221" t="s">
        <v>1275</v>
      </c>
      <c r="F2102" s="221" t="s">
        <v>1277</v>
      </c>
      <c r="G2102" s="221" t="s">
        <v>1276</v>
      </c>
    </row>
    <row r="2103" spans="1:7" x14ac:dyDescent="0.2">
      <c r="A2103" s="185">
        <v>8672</v>
      </c>
      <c r="B2103" s="184" t="s">
        <v>1143</v>
      </c>
      <c r="C2103" s="185" t="s">
        <v>2621</v>
      </c>
      <c r="D2103" s="221" t="s">
        <v>1278</v>
      </c>
      <c r="E2103" s="221" t="s">
        <v>1275</v>
      </c>
      <c r="F2103" s="221" t="s">
        <v>1277</v>
      </c>
      <c r="G2103" s="221" t="s">
        <v>1276</v>
      </c>
    </row>
    <row r="2104" spans="1:7" x14ac:dyDescent="0.2">
      <c r="A2104" s="185">
        <v>8673</v>
      </c>
      <c r="B2104" s="184" t="s">
        <v>1144</v>
      </c>
      <c r="C2104" s="185" t="s">
        <v>2621</v>
      </c>
      <c r="D2104" s="221" t="s">
        <v>1278</v>
      </c>
      <c r="E2104" s="221" t="s">
        <v>1275</v>
      </c>
      <c r="F2104" s="221" t="s">
        <v>1277</v>
      </c>
      <c r="G2104" s="221" t="s">
        <v>1277</v>
      </c>
    </row>
    <row r="2105" spans="1:7" x14ac:dyDescent="0.2">
      <c r="A2105" s="185">
        <v>8674</v>
      </c>
      <c r="B2105" s="184" t="s">
        <v>1145</v>
      </c>
      <c r="C2105" s="185" t="s">
        <v>2621</v>
      </c>
      <c r="D2105" s="221" t="s">
        <v>1278</v>
      </c>
      <c r="E2105" s="221" t="s">
        <v>1275</v>
      </c>
      <c r="F2105" s="221" t="s">
        <v>1277</v>
      </c>
      <c r="G2105" s="221" t="s">
        <v>1277</v>
      </c>
    </row>
    <row r="2106" spans="1:7" x14ac:dyDescent="0.2">
      <c r="A2106" s="185">
        <v>8680</v>
      </c>
      <c r="B2106" s="184" t="s">
        <v>1146</v>
      </c>
      <c r="C2106" s="185" t="s">
        <v>2621</v>
      </c>
      <c r="D2106" s="221" t="s">
        <v>1278</v>
      </c>
      <c r="E2106" s="221" t="s">
        <v>1275</v>
      </c>
      <c r="F2106" s="221" t="s">
        <v>1277</v>
      </c>
      <c r="G2106" s="221" t="s">
        <v>1277</v>
      </c>
    </row>
    <row r="2107" spans="1:7" x14ac:dyDescent="0.2">
      <c r="A2107" s="185">
        <v>8682</v>
      </c>
      <c r="B2107" s="184" t="s">
        <v>1147</v>
      </c>
      <c r="C2107" s="185" t="s">
        <v>2621</v>
      </c>
      <c r="D2107" s="221" t="s">
        <v>1278</v>
      </c>
      <c r="E2107" s="221" t="s">
        <v>1275</v>
      </c>
      <c r="F2107" s="221" t="s">
        <v>1277</v>
      </c>
      <c r="G2107" s="221" t="s">
        <v>1276</v>
      </c>
    </row>
    <row r="2108" spans="1:7" x14ac:dyDescent="0.2">
      <c r="A2108" s="185">
        <v>8684</v>
      </c>
      <c r="B2108" s="184" t="s">
        <v>1148</v>
      </c>
      <c r="C2108" s="185" t="s">
        <v>2621</v>
      </c>
      <c r="D2108" s="221" t="s">
        <v>1278</v>
      </c>
      <c r="E2108" s="221" t="s">
        <v>1275</v>
      </c>
      <c r="F2108" s="221" t="s">
        <v>1277</v>
      </c>
      <c r="G2108" s="221" t="s">
        <v>1276</v>
      </c>
    </row>
    <row r="2109" spans="1:7" x14ac:dyDescent="0.2">
      <c r="A2109" s="185">
        <v>8685</v>
      </c>
      <c r="B2109" s="184" t="s">
        <v>1149</v>
      </c>
      <c r="C2109" s="185" t="s">
        <v>2621</v>
      </c>
      <c r="D2109" s="221" t="s">
        <v>1278</v>
      </c>
      <c r="E2109" s="221" t="s">
        <v>1275</v>
      </c>
      <c r="F2109" s="221" t="s">
        <v>1277</v>
      </c>
      <c r="G2109" s="221" t="s">
        <v>1276</v>
      </c>
    </row>
    <row r="2110" spans="1:7" x14ac:dyDescent="0.2">
      <c r="A2110" s="185">
        <v>8691</v>
      </c>
      <c r="B2110" s="184" t="s">
        <v>1150</v>
      </c>
      <c r="C2110" s="185" t="s">
        <v>2621</v>
      </c>
      <c r="D2110" s="221" t="s">
        <v>1278</v>
      </c>
      <c r="E2110" s="221" t="s">
        <v>1275</v>
      </c>
      <c r="F2110" s="221" t="s">
        <v>1277</v>
      </c>
      <c r="G2110" s="221" t="s">
        <v>1276</v>
      </c>
    </row>
    <row r="2111" spans="1:7" x14ac:dyDescent="0.2">
      <c r="A2111" s="185">
        <v>8692</v>
      </c>
      <c r="B2111" s="184" t="s">
        <v>1151</v>
      </c>
      <c r="C2111" s="185" t="s">
        <v>2621</v>
      </c>
      <c r="D2111" s="221" t="s">
        <v>1278</v>
      </c>
      <c r="E2111" s="221" t="s">
        <v>1275</v>
      </c>
      <c r="F2111" s="221" t="s">
        <v>1277</v>
      </c>
      <c r="G2111" s="221" t="s">
        <v>1277</v>
      </c>
    </row>
    <row r="2112" spans="1:7" x14ac:dyDescent="0.2">
      <c r="A2112" s="185">
        <v>8693</v>
      </c>
      <c r="B2112" s="184" t="s">
        <v>1152</v>
      </c>
      <c r="C2112" s="185" t="s">
        <v>2621</v>
      </c>
      <c r="D2112" s="221" t="s">
        <v>1278</v>
      </c>
      <c r="E2112" s="221" t="s">
        <v>1275</v>
      </c>
      <c r="F2112" s="221" t="s">
        <v>1277</v>
      </c>
      <c r="G2112" s="221" t="s">
        <v>1276</v>
      </c>
    </row>
    <row r="2113" spans="1:7" x14ac:dyDescent="0.2">
      <c r="A2113" s="185">
        <v>8694</v>
      </c>
      <c r="B2113" s="184" t="s">
        <v>1153</v>
      </c>
      <c r="C2113" s="185" t="s">
        <v>2621</v>
      </c>
      <c r="D2113" s="221" t="s">
        <v>1278</v>
      </c>
      <c r="E2113" s="221" t="s">
        <v>1275</v>
      </c>
      <c r="F2113" s="221" t="s">
        <v>1277</v>
      </c>
      <c r="G2113" s="221" t="s">
        <v>1276</v>
      </c>
    </row>
    <row r="2114" spans="1:7" x14ac:dyDescent="0.2">
      <c r="A2114" s="185">
        <v>8700</v>
      </c>
      <c r="B2114" s="184" t="s">
        <v>210</v>
      </c>
      <c r="C2114" s="185" t="s">
        <v>2621</v>
      </c>
      <c r="D2114" s="221" t="s">
        <v>1278</v>
      </c>
      <c r="E2114" s="221" t="s">
        <v>1275</v>
      </c>
      <c r="F2114" s="221" t="s">
        <v>1277</v>
      </c>
      <c r="G2114" s="221" t="s">
        <v>1277</v>
      </c>
    </row>
    <row r="2115" spans="1:7" x14ac:dyDescent="0.2">
      <c r="A2115" s="185">
        <v>8701</v>
      </c>
      <c r="B2115" s="184" t="s">
        <v>210</v>
      </c>
      <c r="C2115" s="185" t="s">
        <v>2621</v>
      </c>
      <c r="D2115" s="221" t="s">
        <v>1280</v>
      </c>
      <c r="E2115" s="221" t="s">
        <v>1275</v>
      </c>
      <c r="F2115" s="221" t="s">
        <v>1276</v>
      </c>
      <c r="G2115" s="221" t="s">
        <v>1277</v>
      </c>
    </row>
    <row r="2116" spans="1:7" x14ac:dyDescent="0.2">
      <c r="A2116" s="185">
        <v>8704</v>
      </c>
      <c r="B2116" s="184" t="s">
        <v>210</v>
      </c>
      <c r="C2116" s="185" t="s">
        <v>2621</v>
      </c>
      <c r="D2116" s="221" t="s">
        <v>1280</v>
      </c>
      <c r="E2116" s="221" t="s">
        <v>1275</v>
      </c>
      <c r="F2116" s="221" t="s">
        <v>1276</v>
      </c>
      <c r="G2116" s="221" t="s">
        <v>1277</v>
      </c>
    </row>
    <row r="2117" spans="1:7" x14ac:dyDescent="0.2">
      <c r="A2117" s="185">
        <v>8707</v>
      </c>
      <c r="B2117" s="184" t="s">
        <v>210</v>
      </c>
      <c r="C2117" s="185" t="s">
        <v>2621</v>
      </c>
      <c r="D2117" s="221" t="s">
        <v>1280</v>
      </c>
      <c r="E2117" s="221" t="s">
        <v>1275</v>
      </c>
      <c r="F2117" s="221" t="s">
        <v>1276</v>
      </c>
      <c r="G2117" s="221" t="s">
        <v>1277</v>
      </c>
    </row>
    <row r="2118" spans="1:7" x14ac:dyDescent="0.2">
      <c r="A2118" s="185">
        <v>8712</v>
      </c>
      <c r="B2118" s="184" t="s">
        <v>1154</v>
      </c>
      <c r="C2118" s="185" t="s">
        <v>2621</v>
      </c>
      <c r="D2118" s="221" t="s">
        <v>1278</v>
      </c>
      <c r="E2118" s="221" t="s">
        <v>1275</v>
      </c>
      <c r="F2118" s="221" t="s">
        <v>1277</v>
      </c>
      <c r="G2118" s="221" t="s">
        <v>1277</v>
      </c>
    </row>
    <row r="2119" spans="1:7" x14ac:dyDescent="0.2">
      <c r="A2119" s="185">
        <v>8713</v>
      </c>
      <c r="B2119" s="184" t="s">
        <v>1155</v>
      </c>
      <c r="C2119" s="185" t="s">
        <v>2621</v>
      </c>
      <c r="D2119" s="221" t="s">
        <v>1278</v>
      </c>
      <c r="E2119" s="221" t="s">
        <v>1275</v>
      </c>
      <c r="F2119" s="221" t="s">
        <v>1277</v>
      </c>
      <c r="G2119" s="221" t="s">
        <v>1277</v>
      </c>
    </row>
    <row r="2120" spans="1:7" x14ac:dyDescent="0.2">
      <c r="A2120" s="185">
        <v>8714</v>
      </c>
      <c r="B2120" s="184" t="s">
        <v>1156</v>
      </c>
      <c r="C2120" s="185" t="s">
        <v>2621</v>
      </c>
      <c r="D2120" s="221" t="s">
        <v>1278</v>
      </c>
      <c r="E2120" s="221" t="s">
        <v>1275</v>
      </c>
      <c r="F2120" s="221" t="s">
        <v>1277</v>
      </c>
      <c r="G2120" s="221" t="s">
        <v>1277</v>
      </c>
    </row>
    <row r="2121" spans="1:7" x14ac:dyDescent="0.2">
      <c r="A2121" s="185">
        <v>8715</v>
      </c>
      <c r="B2121" s="184" t="s">
        <v>1157</v>
      </c>
      <c r="C2121" s="185" t="s">
        <v>2621</v>
      </c>
      <c r="D2121" s="221" t="s">
        <v>1278</v>
      </c>
      <c r="E2121" s="221" t="s">
        <v>1275</v>
      </c>
      <c r="F2121" s="221" t="s">
        <v>1277</v>
      </c>
      <c r="G2121" s="221" t="s">
        <v>1276</v>
      </c>
    </row>
    <row r="2122" spans="1:7" x14ac:dyDescent="0.2">
      <c r="A2122" s="185">
        <v>8720</v>
      </c>
      <c r="B2122" s="184" t="s">
        <v>1158</v>
      </c>
      <c r="C2122" s="185" t="s">
        <v>2621</v>
      </c>
      <c r="D2122" s="221" t="s">
        <v>1278</v>
      </c>
      <c r="E2122" s="221" t="s">
        <v>1275</v>
      </c>
      <c r="F2122" s="221" t="s">
        <v>1277</v>
      </c>
      <c r="G2122" s="221" t="s">
        <v>1277</v>
      </c>
    </row>
    <row r="2123" spans="1:7" x14ac:dyDescent="0.2">
      <c r="A2123" s="185">
        <v>8724</v>
      </c>
      <c r="B2123" s="184" t="s">
        <v>1159</v>
      </c>
      <c r="C2123" s="185" t="s">
        <v>2621</v>
      </c>
      <c r="D2123" s="221" t="s">
        <v>1278</v>
      </c>
      <c r="E2123" s="221" t="s">
        <v>1275</v>
      </c>
      <c r="F2123" s="221" t="s">
        <v>1277</v>
      </c>
      <c r="G2123" s="221" t="s">
        <v>1277</v>
      </c>
    </row>
    <row r="2124" spans="1:7" x14ac:dyDescent="0.2">
      <c r="A2124" s="185">
        <v>8731</v>
      </c>
      <c r="B2124" s="184" t="s">
        <v>1160</v>
      </c>
      <c r="C2124" s="185" t="s">
        <v>2621</v>
      </c>
      <c r="D2124" s="221" t="s">
        <v>1278</v>
      </c>
      <c r="E2124" s="221" t="s">
        <v>1275</v>
      </c>
      <c r="F2124" s="221" t="s">
        <v>1277</v>
      </c>
      <c r="G2124" s="221" t="s">
        <v>1276</v>
      </c>
    </row>
    <row r="2125" spans="1:7" x14ac:dyDescent="0.2">
      <c r="A2125" s="185">
        <v>8732</v>
      </c>
      <c r="B2125" s="184" t="s">
        <v>1161</v>
      </c>
      <c r="C2125" s="185" t="s">
        <v>2621</v>
      </c>
      <c r="D2125" s="221" t="s">
        <v>1278</v>
      </c>
      <c r="E2125" s="221" t="s">
        <v>1275</v>
      </c>
      <c r="F2125" s="221" t="s">
        <v>1277</v>
      </c>
      <c r="G2125" s="221" t="s">
        <v>1276</v>
      </c>
    </row>
    <row r="2126" spans="1:7" x14ac:dyDescent="0.2">
      <c r="A2126" s="185">
        <v>8733</v>
      </c>
      <c r="B2126" s="184" t="s">
        <v>1162</v>
      </c>
      <c r="C2126" s="185" t="s">
        <v>2621</v>
      </c>
      <c r="D2126" s="221" t="s">
        <v>1278</v>
      </c>
      <c r="E2126" s="221" t="s">
        <v>1275</v>
      </c>
      <c r="F2126" s="221" t="s">
        <v>1277</v>
      </c>
      <c r="G2126" s="221" t="s">
        <v>1276</v>
      </c>
    </row>
    <row r="2127" spans="1:7" x14ac:dyDescent="0.2">
      <c r="A2127" s="185">
        <v>8734</v>
      </c>
      <c r="B2127" s="184" t="s">
        <v>1163</v>
      </c>
      <c r="C2127" s="185" t="s">
        <v>2621</v>
      </c>
      <c r="D2127" s="221" t="s">
        <v>1278</v>
      </c>
      <c r="E2127" s="221" t="s">
        <v>1275</v>
      </c>
      <c r="F2127" s="221" t="s">
        <v>1277</v>
      </c>
      <c r="G2127" s="221" t="s">
        <v>1276</v>
      </c>
    </row>
    <row r="2128" spans="1:7" x14ac:dyDescent="0.2">
      <c r="A2128" s="185">
        <v>8740</v>
      </c>
      <c r="B2128" s="184" t="s">
        <v>1164</v>
      </c>
      <c r="C2128" s="185" t="s">
        <v>2621</v>
      </c>
      <c r="D2128" s="221" t="s">
        <v>1278</v>
      </c>
      <c r="E2128" s="221" t="s">
        <v>1275</v>
      </c>
      <c r="F2128" s="221" t="s">
        <v>1277</v>
      </c>
      <c r="G2128" s="221" t="s">
        <v>1277</v>
      </c>
    </row>
    <row r="2129" spans="1:7" x14ac:dyDescent="0.2">
      <c r="A2129" s="185">
        <v>8741</v>
      </c>
      <c r="B2129" s="184" t="s">
        <v>1165</v>
      </c>
      <c r="C2129" s="185" t="s">
        <v>2621</v>
      </c>
      <c r="D2129" s="221" t="s">
        <v>1278</v>
      </c>
      <c r="E2129" s="221" t="s">
        <v>1275</v>
      </c>
      <c r="F2129" s="221" t="s">
        <v>1277</v>
      </c>
      <c r="G2129" s="221" t="s">
        <v>1277</v>
      </c>
    </row>
    <row r="2130" spans="1:7" x14ac:dyDescent="0.2">
      <c r="A2130" s="185">
        <v>8742</v>
      </c>
      <c r="B2130" s="184" t="s">
        <v>1166</v>
      </c>
      <c r="C2130" s="185" t="s">
        <v>2621</v>
      </c>
      <c r="D2130" s="221" t="s">
        <v>1278</v>
      </c>
      <c r="E2130" s="221" t="s">
        <v>1275</v>
      </c>
      <c r="F2130" s="221" t="s">
        <v>1277</v>
      </c>
      <c r="G2130" s="221" t="s">
        <v>1277</v>
      </c>
    </row>
    <row r="2131" spans="1:7" x14ac:dyDescent="0.2">
      <c r="A2131" s="185">
        <v>8750</v>
      </c>
      <c r="B2131" s="184" t="s">
        <v>1167</v>
      </c>
      <c r="C2131" s="185" t="s">
        <v>2621</v>
      </c>
      <c r="D2131" s="221" t="s">
        <v>1278</v>
      </c>
      <c r="E2131" s="221" t="s">
        <v>1275</v>
      </c>
      <c r="F2131" s="221" t="s">
        <v>1277</v>
      </c>
      <c r="G2131" s="221" t="s">
        <v>1277</v>
      </c>
    </row>
    <row r="2132" spans="1:7" x14ac:dyDescent="0.2">
      <c r="A2132" s="185">
        <v>8752</v>
      </c>
      <c r="B2132" s="184" t="s">
        <v>1168</v>
      </c>
      <c r="C2132" s="185" t="s">
        <v>2621</v>
      </c>
      <c r="D2132" s="221" t="s">
        <v>1280</v>
      </c>
      <c r="E2132" s="221" t="s">
        <v>1275</v>
      </c>
      <c r="F2132" s="221" t="s">
        <v>1276</v>
      </c>
      <c r="G2132" s="221" t="s">
        <v>1277</v>
      </c>
    </row>
    <row r="2133" spans="1:7" x14ac:dyDescent="0.2">
      <c r="A2133" s="185">
        <v>8753</v>
      </c>
      <c r="B2133" s="184" t="s">
        <v>1169</v>
      </c>
      <c r="C2133" s="185" t="s">
        <v>2621</v>
      </c>
      <c r="D2133" s="221" t="s">
        <v>1278</v>
      </c>
      <c r="E2133" s="221" t="s">
        <v>1275</v>
      </c>
      <c r="F2133" s="221" t="s">
        <v>1277</v>
      </c>
      <c r="G2133" s="221" t="s">
        <v>1277</v>
      </c>
    </row>
    <row r="2134" spans="1:7" x14ac:dyDescent="0.2">
      <c r="A2134" s="185">
        <v>8754</v>
      </c>
      <c r="B2134" s="184" t="s">
        <v>1170</v>
      </c>
      <c r="C2134" s="185" t="s">
        <v>2621</v>
      </c>
      <c r="D2134" s="221" t="s">
        <v>1278</v>
      </c>
      <c r="E2134" s="221" t="s">
        <v>1275</v>
      </c>
      <c r="F2134" s="221" t="s">
        <v>1277</v>
      </c>
      <c r="G2134" s="221" t="s">
        <v>1276</v>
      </c>
    </row>
    <row r="2135" spans="1:7" x14ac:dyDescent="0.2">
      <c r="A2135" s="185">
        <v>8755</v>
      </c>
      <c r="B2135" s="184" t="s">
        <v>1171</v>
      </c>
      <c r="C2135" s="185" t="s">
        <v>2621</v>
      </c>
      <c r="D2135" s="221" t="s">
        <v>1278</v>
      </c>
      <c r="E2135" s="221" t="s">
        <v>1275</v>
      </c>
      <c r="F2135" s="221" t="s">
        <v>1277</v>
      </c>
      <c r="G2135" s="221" t="s">
        <v>1276</v>
      </c>
    </row>
    <row r="2136" spans="1:7" x14ac:dyDescent="0.2">
      <c r="A2136" s="185">
        <v>8756</v>
      </c>
      <c r="B2136" s="184" t="s">
        <v>1172</v>
      </c>
      <c r="C2136" s="185" t="s">
        <v>2621</v>
      </c>
      <c r="D2136" s="221" t="s">
        <v>1278</v>
      </c>
      <c r="E2136" s="221" t="s">
        <v>1275</v>
      </c>
      <c r="F2136" s="221" t="s">
        <v>1277</v>
      </c>
      <c r="G2136" s="221" t="s">
        <v>1276</v>
      </c>
    </row>
    <row r="2137" spans="1:7" x14ac:dyDescent="0.2">
      <c r="A2137" s="185">
        <v>8761</v>
      </c>
      <c r="B2137" s="184" t="s">
        <v>1173</v>
      </c>
      <c r="C2137" s="185" t="s">
        <v>2621</v>
      </c>
      <c r="D2137" s="221" t="s">
        <v>1278</v>
      </c>
      <c r="E2137" s="221" t="s">
        <v>1275</v>
      </c>
      <c r="F2137" s="221" t="s">
        <v>1277</v>
      </c>
      <c r="G2137" s="221" t="s">
        <v>1277</v>
      </c>
    </row>
    <row r="2138" spans="1:7" x14ac:dyDescent="0.2">
      <c r="A2138" s="185">
        <v>8762</v>
      </c>
      <c r="B2138" s="184" t="s">
        <v>1174</v>
      </c>
      <c r="C2138" s="185" t="s">
        <v>2621</v>
      </c>
      <c r="D2138" s="221" t="s">
        <v>1278</v>
      </c>
      <c r="E2138" s="221" t="s">
        <v>1275</v>
      </c>
      <c r="F2138" s="221" t="s">
        <v>1277</v>
      </c>
      <c r="G2138" s="221" t="s">
        <v>1277</v>
      </c>
    </row>
    <row r="2139" spans="1:7" x14ac:dyDescent="0.2">
      <c r="A2139" s="185">
        <v>8763</v>
      </c>
      <c r="B2139" s="184" t="s">
        <v>1175</v>
      </c>
      <c r="C2139" s="185" t="s">
        <v>2621</v>
      </c>
      <c r="D2139" s="221" t="s">
        <v>1278</v>
      </c>
      <c r="E2139" s="221" t="s">
        <v>1275</v>
      </c>
      <c r="F2139" s="221" t="s">
        <v>1277</v>
      </c>
      <c r="G2139" s="221" t="s">
        <v>1277</v>
      </c>
    </row>
    <row r="2140" spans="1:7" x14ac:dyDescent="0.2">
      <c r="A2140" s="185">
        <v>8764</v>
      </c>
      <c r="B2140" s="184" t="s">
        <v>1176</v>
      </c>
      <c r="C2140" s="185" t="s">
        <v>2621</v>
      </c>
      <c r="D2140" s="221" t="s">
        <v>1278</v>
      </c>
      <c r="E2140" s="221" t="s">
        <v>1275</v>
      </c>
      <c r="F2140" s="221" t="s">
        <v>1277</v>
      </c>
      <c r="G2140" s="221" t="s">
        <v>1276</v>
      </c>
    </row>
    <row r="2141" spans="1:7" x14ac:dyDescent="0.2">
      <c r="A2141" s="185">
        <v>8765</v>
      </c>
      <c r="B2141" s="184" t="s">
        <v>1177</v>
      </c>
      <c r="C2141" s="185" t="s">
        <v>2621</v>
      </c>
      <c r="D2141" s="221" t="s">
        <v>1278</v>
      </c>
      <c r="E2141" s="221" t="s">
        <v>1275</v>
      </c>
      <c r="F2141" s="221" t="s">
        <v>1277</v>
      </c>
      <c r="G2141" s="221" t="s">
        <v>1276</v>
      </c>
    </row>
    <row r="2142" spans="1:7" x14ac:dyDescent="0.2">
      <c r="A2142" s="185">
        <v>8770</v>
      </c>
      <c r="B2142" s="184" t="s">
        <v>1178</v>
      </c>
      <c r="C2142" s="185" t="s">
        <v>2621</v>
      </c>
      <c r="D2142" s="221" t="s">
        <v>1278</v>
      </c>
      <c r="E2142" s="221" t="s">
        <v>1275</v>
      </c>
      <c r="F2142" s="221" t="s">
        <v>1277</v>
      </c>
      <c r="G2142" s="221" t="s">
        <v>1277</v>
      </c>
    </row>
    <row r="2143" spans="1:7" x14ac:dyDescent="0.2">
      <c r="A2143" s="185">
        <v>8772</v>
      </c>
      <c r="B2143" s="184" t="s">
        <v>1179</v>
      </c>
      <c r="C2143" s="185" t="s">
        <v>2621</v>
      </c>
      <c r="D2143" s="221" t="s">
        <v>1278</v>
      </c>
      <c r="E2143" s="221" t="s">
        <v>1275</v>
      </c>
      <c r="F2143" s="221" t="s">
        <v>1277</v>
      </c>
      <c r="G2143" s="221" t="s">
        <v>1276</v>
      </c>
    </row>
    <row r="2144" spans="1:7" x14ac:dyDescent="0.2">
      <c r="A2144" s="185">
        <v>8773</v>
      </c>
      <c r="B2144" s="184" t="s">
        <v>1180</v>
      </c>
      <c r="C2144" s="185" t="s">
        <v>2621</v>
      </c>
      <c r="D2144" s="221" t="s">
        <v>1278</v>
      </c>
      <c r="E2144" s="221" t="s">
        <v>1275</v>
      </c>
      <c r="F2144" s="221" t="s">
        <v>1277</v>
      </c>
      <c r="G2144" s="221" t="s">
        <v>1277</v>
      </c>
    </row>
    <row r="2145" spans="1:7" x14ac:dyDescent="0.2">
      <c r="A2145" s="185">
        <v>8774</v>
      </c>
      <c r="B2145" s="184" t="s">
        <v>1181</v>
      </c>
      <c r="C2145" s="185" t="s">
        <v>2621</v>
      </c>
      <c r="D2145" s="221" t="s">
        <v>1278</v>
      </c>
      <c r="E2145" s="221" t="s">
        <v>1275</v>
      </c>
      <c r="F2145" s="221" t="s">
        <v>1277</v>
      </c>
      <c r="G2145" s="221" t="s">
        <v>1276</v>
      </c>
    </row>
    <row r="2146" spans="1:7" x14ac:dyDescent="0.2">
      <c r="A2146" s="185">
        <v>8775</v>
      </c>
      <c r="B2146" s="184" t="s">
        <v>1182</v>
      </c>
      <c r="C2146" s="185" t="s">
        <v>2621</v>
      </c>
      <c r="D2146" s="221" t="s">
        <v>1278</v>
      </c>
      <c r="E2146" s="221" t="s">
        <v>1275</v>
      </c>
      <c r="F2146" s="221" t="s">
        <v>1277</v>
      </c>
      <c r="G2146" s="221" t="s">
        <v>1277</v>
      </c>
    </row>
    <row r="2147" spans="1:7" x14ac:dyDescent="0.2">
      <c r="A2147" s="185">
        <v>8781</v>
      </c>
      <c r="B2147" s="184" t="s">
        <v>1183</v>
      </c>
      <c r="C2147" s="185" t="s">
        <v>2621</v>
      </c>
      <c r="D2147" s="221" t="s">
        <v>1278</v>
      </c>
      <c r="E2147" s="221" t="s">
        <v>1275</v>
      </c>
      <c r="F2147" s="221" t="s">
        <v>1277</v>
      </c>
      <c r="G2147" s="221" t="s">
        <v>1276</v>
      </c>
    </row>
    <row r="2148" spans="1:7" x14ac:dyDescent="0.2">
      <c r="A2148" s="185">
        <v>8782</v>
      </c>
      <c r="B2148" s="184" t="s">
        <v>1184</v>
      </c>
      <c r="C2148" s="185" t="s">
        <v>2621</v>
      </c>
      <c r="D2148" s="221" t="s">
        <v>1278</v>
      </c>
      <c r="E2148" s="221" t="s">
        <v>1275</v>
      </c>
      <c r="F2148" s="221" t="s">
        <v>1277</v>
      </c>
      <c r="G2148" s="221" t="s">
        <v>1276</v>
      </c>
    </row>
    <row r="2149" spans="1:7" x14ac:dyDescent="0.2">
      <c r="A2149" s="185">
        <v>8783</v>
      </c>
      <c r="B2149" s="184" t="s">
        <v>1185</v>
      </c>
      <c r="C2149" s="185" t="s">
        <v>2621</v>
      </c>
      <c r="D2149" s="221" t="s">
        <v>1278</v>
      </c>
      <c r="E2149" s="221" t="s">
        <v>1275</v>
      </c>
      <c r="F2149" s="221" t="s">
        <v>1277</v>
      </c>
      <c r="G2149" s="221" t="s">
        <v>1276</v>
      </c>
    </row>
    <row r="2150" spans="1:7" x14ac:dyDescent="0.2">
      <c r="A2150" s="185">
        <v>8784</v>
      </c>
      <c r="B2150" s="184" t="s">
        <v>1186</v>
      </c>
      <c r="C2150" s="185" t="s">
        <v>2621</v>
      </c>
      <c r="D2150" s="221" t="s">
        <v>1278</v>
      </c>
      <c r="E2150" s="221" t="s">
        <v>1275</v>
      </c>
      <c r="F2150" s="221" t="s">
        <v>1277</v>
      </c>
      <c r="G2150" s="221" t="s">
        <v>1277</v>
      </c>
    </row>
    <row r="2151" spans="1:7" x14ac:dyDescent="0.2">
      <c r="A2151" s="185">
        <v>8785</v>
      </c>
      <c r="B2151" s="184" t="s">
        <v>1187</v>
      </c>
      <c r="C2151" s="185" t="s">
        <v>2621</v>
      </c>
      <c r="D2151" s="221" t="s">
        <v>1278</v>
      </c>
      <c r="E2151" s="221" t="s">
        <v>1275</v>
      </c>
      <c r="F2151" s="221" t="s">
        <v>1277</v>
      </c>
      <c r="G2151" s="221" t="s">
        <v>1276</v>
      </c>
    </row>
    <row r="2152" spans="1:7" x14ac:dyDescent="0.2">
      <c r="A2152" s="185">
        <v>8786</v>
      </c>
      <c r="B2152" s="184" t="s">
        <v>1188</v>
      </c>
      <c r="C2152" s="185" t="s">
        <v>2621</v>
      </c>
      <c r="D2152" s="221" t="s">
        <v>1278</v>
      </c>
      <c r="E2152" s="221" t="s">
        <v>1275</v>
      </c>
      <c r="F2152" s="221" t="s">
        <v>1277</v>
      </c>
      <c r="G2152" s="221" t="s">
        <v>1277</v>
      </c>
    </row>
    <row r="2153" spans="1:7" x14ac:dyDescent="0.2">
      <c r="A2153" s="185">
        <v>8790</v>
      </c>
      <c r="B2153" s="184" t="s">
        <v>145</v>
      </c>
      <c r="C2153" s="185" t="s">
        <v>2621</v>
      </c>
      <c r="D2153" s="221" t="s">
        <v>1278</v>
      </c>
      <c r="E2153" s="221" t="s">
        <v>1275</v>
      </c>
      <c r="F2153" s="221" t="s">
        <v>1277</v>
      </c>
      <c r="G2153" s="221" t="s">
        <v>1277</v>
      </c>
    </row>
    <row r="2154" spans="1:7" x14ac:dyDescent="0.2">
      <c r="A2154" s="185">
        <v>8792</v>
      </c>
      <c r="B2154" s="184" t="s">
        <v>1189</v>
      </c>
      <c r="C2154" s="185" t="s">
        <v>2621</v>
      </c>
      <c r="D2154" s="221" t="s">
        <v>1278</v>
      </c>
      <c r="E2154" s="221" t="s">
        <v>1275</v>
      </c>
      <c r="F2154" s="221" t="s">
        <v>1277</v>
      </c>
      <c r="G2154" s="221" t="s">
        <v>1276</v>
      </c>
    </row>
    <row r="2155" spans="1:7" x14ac:dyDescent="0.2">
      <c r="A2155" s="185">
        <v>8793</v>
      </c>
      <c r="B2155" s="184" t="s">
        <v>1190</v>
      </c>
      <c r="C2155" s="185" t="s">
        <v>2621</v>
      </c>
      <c r="D2155" s="221" t="s">
        <v>1278</v>
      </c>
      <c r="E2155" s="221" t="s">
        <v>1275</v>
      </c>
      <c r="F2155" s="221" t="s">
        <v>1277</v>
      </c>
      <c r="G2155" s="221" t="s">
        <v>1277</v>
      </c>
    </row>
    <row r="2156" spans="1:7" x14ac:dyDescent="0.2">
      <c r="A2156" s="185">
        <v>8794</v>
      </c>
      <c r="B2156" s="184" t="s">
        <v>1191</v>
      </c>
      <c r="C2156" s="185" t="s">
        <v>2621</v>
      </c>
      <c r="D2156" s="221" t="s">
        <v>1278</v>
      </c>
      <c r="E2156" s="221" t="s">
        <v>1275</v>
      </c>
      <c r="F2156" s="221" t="s">
        <v>1277</v>
      </c>
      <c r="G2156" s="221" t="s">
        <v>1276</v>
      </c>
    </row>
    <row r="2157" spans="1:7" x14ac:dyDescent="0.2">
      <c r="A2157" s="185">
        <v>8795</v>
      </c>
      <c r="B2157" s="184" t="s">
        <v>1192</v>
      </c>
      <c r="C2157" s="185" t="s">
        <v>2621</v>
      </c>
      <c r="D2157" s="221" t="s">
        <v>1278</v>
      </c>
      <c r="E2157" s="221" t="s">
        <v>1275</v>
      </c>
      <c r="F2157" s="221" t="s">
        <v>1277</v>
      </c>
      <c r="G2157" s="221" t="s">
        <v>1276</v>
      </c>
    </row>
    <row r="2158" spans="1:7" x14ac:dyDescent="0.2">
      <c r="A2158" s="185">
        <v>8800</v>
      </c>
      <c r="B2158" s="184" t="s">
        <v>1193</v>
      </c>
      <c r="C2158" s="185" t="s">
        <v>2621</v>
      </c>
      <c r="D2158" s="221" t="s">
        <v>1278</v>
      </c>
      <c r="E2158" s="221" t="s">
        <v>1275</v>
      </c>
      <c r="F2158" s="221" t="s">
        <v>1277</v>
      </c>
      <c r="G2158" s="221" t="s">
        <v>1277</v>
      </c>
    </row>
    <row r="2159" spans="1:7" x14ac:dyDescent="0.2">
      <c r="A2159" s="185">
        <v>8811</v>
      </c>
      <c r="B2159" s="184" t="s">
        <v>1194</v>
      </c>
      <c r="C2159" s="185" t="s">
        <v>2621</v>
      </c>
      <c r="D2159" s="221" t="s">
        <v>1278</v>
      </c>
      <c r="E2159" s="221" t="s">
        <v>1275</v>
      </c>
      <c r="F2159" s="221" t="s">
        <v>1277</v>
      </c>
      <c r="G2159" s="221" t="s">
        <v>1277</v>
      </c>
    </row>
    <row r="2160" spans="1:7" x14ac:dyDescent="0.2">
      <c r="A2160" s="185">
        <v>8812</v>
      </c>
      <c r="B2160" s="184" t="s">
        <v>1195</v>
      </c>
      <c r="C2160" s="185" t="s">
        <v>2621</v>
      </c>
      <c r="D2160" s="221" t="s">
        <v>1278</v>
      </c>
      <c r="E2160" s="221" t="s">
        <v>1275</v>
      </c>
      <c r="F2160" s="221" t="s">
        <v>1277</v>
      </c>
      <c r="G2160" s="221" t="s">
        <v>1276</v>
      </c>
    </row>
    <row r="2161" spans="1:7" x14ac:dyDescent="0.2">
      <c r="A2161" s="185">
        <v>8813</v>
      </c>
      <c r="B2161" s="184" t="s">
        <v>1196</v>
      </c>
      <c r="C2161" s="185" t="s">
        <v>2621</v>
      </c>
      <c r="D2161" s="221" t="s">
        <v>1278</v>
      </c>
      <c r="E2161" s="221" t="s">
        <v>1275</v>
      </c>
      <c r="F2161" s="221" t="s">
        <v>1277</v>
      </c>
      <c r="G2161" s="221" t="s">
        <v>1276</v>
      </c>
    </row>
    <row r="2162" spans="1:7" x14ac:dyDescent="0.2">
      <c r="A2162" s="185">
        <v>8820</v>
      </c>
      <c r="B2162" s="184" t="s">
        <v>1197</v>
      </c>
      <c r="C2162" s="185" t="s">
        <v>2621</v>
      </c>
      <c r="D2162" s="221" t="s">
        <v>1278</v>
      </c>
      <c r="E2162" s="221" t="s">
        <v>1275</v>
      </c>
      <c r="F2162" s="221" t="s">
        <v>1277</v>
      </c>
      <c r="G2162" s="221" t="s">
        <v>1277</v>
      </c>
    </row>
    <row r="2163" spans="1:7" x14ac:dyDescent="0.2">
      <c r="A2163" s="185">
        <v>8822</v>
      </c>
      <c r="B2163" s="184" t="s">
        <v>1198</v>
      </c>
      <c r="C2163" s="185" t="s">
        <v>2621</v>
      </c>
      <c r="D2163" s="221" t="s">
        <v>1278</v>
      </c>
      <c r="E2163" s="221" t="s">
        <v>1275</v>
      </c>
      <c r="F2163" s="221" t="s">
        <v>1277</v>
      </c>
      <c r="G2163" s="221" t="s">
        <v>1276</v>
      </c>
    </row>
    <row r="2164" spans="1:7" x14ac:dyDescent="0.2">
      <c r="A2164" s="185">
        <v>8831</v>
      </c>
      <c r="B2164" s="184" t="s">
        <v>1199</v>
      </c>
      <c r="C2164" s="185" t="s">
        <v>2621</v>
      </c>
      <c r="D2164" s="221" t="s">
        <v>1278</v>
      </c>
      <c r="E2164" s="221" t="s">
        <v>1275</v>
      </c>
      <c r="F2164" s="221" t="s">
        <v>1277</v>
      </c>
      <c r="G2164" s="221" t="s">
        <v>1276</v>
      </c>
    </row>
    <row r="2165" spans="1:7" x14ac:dyDescent="0.2">
      <c r="A2165" s="185">
        <v>8832</v>
      </c>
      <c r="B2165" s="184" t="s">
        <v>1200</v>
      </c>
      <c r="C2165" s="185" t="s">
        <v>2621</v>
      </c>
      <c r="D2165" s="221" t="s">
        <v>1278</v>
      </c>
      <c r="E2165" s="221" t="s">
        <v>1275</v>
      </c>
      <c r="F2165" s="221" t="s">
        <v>1277</v>
      </c>
      <c r="G2165" s="221" t="s">
        <v>1277</v>
      </c>
    </row>
    <row r="2166" spans="1:7" x14ac:dyDescent="0.2">
      <c r="A2166" s="185">
        <v>8833</v>
      </c>
      <c r="B2166" s="184" t="s">
        <v>1201</v>
      </c>
      <c r="C2166" s="185" t="s">
        <v>2621</v>
      </c>
      <c r="D2166" s="221" t="s">
        <v>1278</v>
      </c>
      <c r="E2166" s="221" t="s">
        <v>1275</v>
      </c>
      <c r="F2166" s="221" t="s">
        <v>1277</v>
      </c>
      <c r="G2166" s="221" t="s">
        <v>1276</v>
      </c>
    </row>
    <row r="2167" spans="1:7" x14ac:dyDescent="0.2">
      <c r="A2167" s="185">
        <v>8841</v>
      </c>
      <c r="B2167" s="184" t="s">
        <v>1202</v>
      </c>
      <c r="C2167" s="185" t="s">
        <v>2621</v>
      </c>
      <c r="D2167" s="221" t="s">
        <v>1278</v>
      </c>
      <c r="E2167" s="221" t="s">
        <v>1275</v>
      </c>
      <c r="F2167" s="221" t="s">
        <v>1277</v>
      </c>
      <c r="G2167" s="221" t="s">
        <v>1276</v>
      </c>
    </row>
    <row r="2168" spans="1:7" x14ac:dyDescent="0.2">
      <c r="A2168" s="185">
        <v>8842</v>
      </c>
      <c r="B2168" s="184" t="s">
        <v>1203</v>
      </c>
      <c r="C2168" s="185" t="s">
        <v>2621</v>
      </c>
      <c r="D2168" s="221" t="s">
        <v>1278</v>
      </c>
      <c r="E2168" s="221" t="s">
        <v>1275</v>
      </c>
      <c r="F2168" s="221" t="s">
        <v>1277</v>
      </c>
      <c r="G2168" s="221" t="s">
        <v>1277</v>
      </c>
    </row>
    <row r="2169" spans="1:7" x14ac:dyDescent="0.2">
      <c r="A2169" s="185">
        <v>8843</v>
      </c>
      <c r="B2169" s="184" t="s">
        <v>1204</v>
      </c>
      <c r="C2169" s="185" t="s">
        <v>2621</v>
      </c>
      <c r="D2169" s="221" t="s">
        <v>1278</v>
      </c>
      <c r="E2169" s="221" t="s">
        <v>1275</v>
      </c>
      <c r="F2169" s="221" t="s">
        <v>1277</v>
      </c>
      <c r="G2169" s="221" t="s">
        <v>1276</v>
      </c>
    </row>
    <row r="2170" spans="1:7" x14ac:dyDescent="0.2">
      <c r="A2170" s="185">
        <v>8844</v>
      </c>
      <c r="B2170" s="184" t="s">
        <v>1437</v>
      </c>
      <c r="C2170" s="185" t="s">
        <v>2621</v>
      </c>
      <c r="D2170" s="221" t="s">
        <v>1278</v>
      </c>
      <c r="E2170" s="221" t="s">
        <v>1275</v>
      </c>
      <c r="F2170" s="221" t="s">
        <v>1277</v>
      </c>
      <c r="G2170" s="221" t="s">
        <v>1276</v>
      </c>
    </row>
    <row r="2171" spans="1:7" x14ac:dyDescent="0.2">
      <c r="A2171" s="185">
        <v>8850</v>
      </c>
      <c r="B2171" s="184" t="s">
        <v>1438</v>
      </c>
      <c r="C2171" s="185" t="s">
        <v>2621</v>
      </c>
      <c r="D2171" s="221" t="s">
        <v>1278</v>
      </c>
      <c r="E2171" s="221" t="s">
        <v>1275</v>
      </c>
      <c r="F2171" s="221" t="s">
        <v>1277</v>
      </c>
      <c r="G2171" s="221" t="s">
        <v>1277</v>
      </c>
    </row>
    <row r="2172" spans="1:7" x14ac:dyDescent="0.2">
      <c r="A2172" s="185">
        <v>8852</v>
      </c>
      <c r="B2172" s="184" t="s">
        <v>1439</v>
      </c>
      <c r="C2172" s="185" t="s">
        <v>2621</v>
      </c>
      <c r="D2172" s="221" t="s">
        <v>1278</v>
      </c>
      <c r="E2172" s="221" t="s">
        <v>1275</v>
      </c>
      <c r="F2172" s="221" t="s">
        <v>1277</v>
      </c>
      <c r="G2172" s="221" t="s">
        <v>1276</v>
      </c>
    </row>
    <row r="2173" spans="1:7" x14ac:dyDescent="0.2">
      <c r="A2173" s="185">
        <v>8853</v>
      </c>
      <c r="B2173" s="184" t="s">
        <v>1440</v>
      </c>
      <c r="C2173" s="185" t="s">
        <v>2621</v>
      </c>
      <c r="D2173" s="221" t="s">
        <v>1278</v>
      </c>
      <c r="E2173" s="221" t="s">
        <v>1275</v>
      </c>
      <c r="F2173" s="221" t="s">
        <v>1277</v>
      </c>
      <c r="G2173" s="221" t="s">
        <v>1276</v>
      </c>
    </row>
    <row r="2174" spans="1:7" x14ac:dyDescent="0.2">
      <c r="A2174" s="185">
        <v>8854</v>
      </c>
      <c r="B2174" s="184" t="s">
        <v>1441</v>
      </c>
      <c r="C2174" s="185" t="s">
        <v>2621</v>
      </c>
      <c r="D2174" s="221" t="s">
        <v>1278</v>
      </c>
      <c r="E2174" s="221" t="s">
        <v>1275</v>
      </c>
      <c r="F2174" s="221" t="s">
        <v>1277</v>
      </c>
      <c r="G2174" s="221" t="s">
        <v>1276</v>
      </c>
    </row>
    <row r="2175" spans="1:7" x14ac:dyDescent="0.2">
      <c r="A2175" s="185">
        <v>8861</v>
      </c>
      <c r="B2175" s="184" t="s">
        <v>1442</v>
      </c>
      <c r="C2175" s="185" t="s">
        <v>2621</v>
      </c>
      <c r="D2175" s="221" t="s">
        <v>1278</v>
      </c>
      <c r="E2175" s="221" t="s">
        <v>1275</v>
      </c>
      <c r="F2175" s="221" t="s">
        <v>1277</v>
      </c>
      <c r="G2175" s="221" t="s">
        <v>1276</v>
      </c>
    </row>
    <row r="2176" spans="1:7" x14ac:dyDescent="0.2">
      <c r="A2176" s="185">
        <v>8862</v>
      </c>
      <c r="B2176" s="184" t="s">
        <v>1443</v>
      </c>
      <c r="C2176" s="185" t="s">
        <v>2621</v>
      </c>
      <c r="D2176" s="221" t="s">
        <v>1278</v>
      </c>
      <c r="E2176" s="221" t="s">
        <v>1275</v>
      </c>
      <c r="F2176" s="221" t="s">
        <v>1277</v>
      </c>
      <c r="G2176" s="221" t="s">
        <v>1277</v>
      </c>
    </row>
    <row r="2177" spans="1:7" x14ac:dyDescent="0.2">
      <c r="A2177" s="185">
        <v>8863</v>
      </c>
      <c r="B2177" s="184" t="s">
        <v>1444</v>
      </c>
      <c r="C2177" s="185" t="s">
        <v>2621</v>
      </c>
      <c r="D2177" s="221" t="s">
        <v>1278</v>
      </c>
      <c r="E2177" s="221" t="s">
        <v>1275</v>
      </c>
      <c r="F2177" s="221" t="s">
        <v>1277</v>
      </c>
      <c r="G2177" s="221" t="s">
        <v>1276</v>
      </c>
    </row>
    <row r="2178" spans="1:7" x14ac:dyDescent="0.2">
      <c r="A2178" s="185">
        <v>8864</v>
      </c>
      <c r="B2178" s="184" t="s">
        <v>1445</v>
      </c>
      <c r="C2178" s="185" t="s">
        <v>2621</v>
      </c>
      <c r="D2178" s="221" t="s">
        <v>1278</v>
      </c>
      <c r="E2178" s="221" t="s">
        <v>1275</v>
      </c>
      <c r="F2178" s="221" t="s">
        <v>1277</v>
      </c>
      <c r="G2178" s="221" t="s">
        <v>1276</v>
      </c>
    </row>
    <row r="2179" spans="1:7" x14ac:dyDescent="0.2">
      <c r="A2179" s="185">
        <v>8900</v>
      </c>
      <c r="B2179" s="184" t="s">
        <v>1446</v>
      </c>
      <c r="C2179" s="185" t="s">
        <v>2621</v>
      </c>
      <c r="D2179" s="221" t="s">
        <v>1278</v>
      </c>
      <c r="E2179" s="221" t="s">
        <v>1275</v>
      </c>
      <c r="F2179" s="221" t="s">
        <v>1277</v>
      </c>
      <c r="G2179" s="221" t="s">
        <v>1276</v>
      </c>
    </row>
    <row r="2180" spans="1:7" x14ac:dyDescent="0.2">
      <c r="A2180" s="185">
        <v>8903</v>
      </c>
      <c r="B2180" s="184" t="s">
        <v>1447</v>
      </c>
      <c r="C2180" s="185" t="s">
        <v>2621</v>
      </c>
      <c r="D2180" s="221" t="s">
        <v>1278</v>
      </c>
      <c r="E2180" s="221" t="s">
        <v>1275</v>
      </c>
      <c r="F2180" s="221" t="s">
        <v>1277</v>
      </c>
      <c r="G2180" s="221" t="s">
        <v>1276</v>
      </c>
    </row>
    <row r="2181" spans="1:7" x14ac:dyDescent="0.2">
      <c r="A2181" s="185">
        <v>8904</v>
      </c>
      <c r="B2181" s="184" t="s">
        <v>1448</v>
      </c>
      <c r="C2181" s="185" t="s">
        <v>2621</v>
      </c>
      <c r="D2181" s="221" t="s">
        <v>1278</v>
      </c>
      <c r="E2181" s="221" t="s">
        <v>1275</v>
      </c>
      <c r="F2181" s="221" t="s">
        <v>1277</v>
      </c>
      <c r="G2181" s="221" t="s">
        <v>1276</v>
      </c>
    </row>
    <row r="2182" spans="1:7" x14ac:dyDescent="0.2">
      <c r="A2182" s="185">
        <v>8911</v>
      </c>
      <c r="B2182" s="184" t="s">
        <v>114</v>
      </c>
      <c r="C2182" s="185" t="s">
        <v>2621</v>
      </c>
      <c r="D2182" s="221" t="s">
        <v>1278</v>
      </c>
      <c r="E2182" s="221" t="s">
        <v>1275</v>
      </c>
      <c r="F2182" s="221" t="s">
        <v>1277</v>
      </c>
      <c r="G2182" s="221" t="s">
        <v>1277</v>
      </c>
    </row>
    <row r="2183" spans="1:7" x14ac:dyDescent="0.2">
      <c r="A2183" s="185">
        <v>8912</v>
      </c>
      <c r="B2183" s="184" t="s">
        <v>1449</v>
      </c>
      <c r="C2183" s="185" t="s">
        <v>2621</v>
      </c>
      <c r="D2183" s="221" t="s">
        <v>1278</v>
      </c>
      <c r="E2183" s="221" t="s">
        <v>1275</v>
      </c>
      <c r="F2183" s="221" t="s">
        <v>1277</v>
      </c>
      <c r="G2183" s="221" t="s">
        <v>1276</v>
      </c>
    </row>
    <row r="2184" spans="1:7" x14ac:dyDescent="0.2">
      <c r="A2184" s="185">
        <v>8913</v>
      </c>
      <c r="B2184" s="184" t="s">
        <v>1450</v>
      </c>
      <c r="C2184" s="185" t="s">
        <v>2621</v>
      </c>
      <c r="D2184" s="221" t="s">
        <v>1278</v>
      </c>
      <c r="E2184" s="221" t="s">
        <v>1275</v>
      </c>
      <c r="F2184" s="221" t="s">
        <v>1277</v>
      </c>
      <c r="G2184" s="221" t="s">
        <v>1276</v>
      </c>
    </row>
    <row r="2185" spans="1:7" x14ac:dyDescent="0.2">
      <c r="A2185" s="185">
        <v>8920</v>
      </c>
      <c r="B2185" s="184" t="s">
        <v>1451</v>
      </c>
      <c r="C2185" s="185" t="s">
        <v>2621</v>
      </c>
      <c r="D2185" s="221" t="s">
        <v>1278</v>
      </c>
      <c r="E2185" s="221" t="s">
        <v>1275</v>
      </c>
      <c r="F2185" s="221" t="s">
        <v>1277</v>
      </c>
      <c r="G2185" s="221" t="s">
        <v>1277</v>
      </c>
    </row>
    <row r="2186" spans="1:7" x14ac:dyDescent="0.2">
      <c r="A2186" s="185">
        <v>8921</v>
      </c>
      <c r="B2186" s="184" t="s">
        <v>1452</v>
      </c>
      <c r="C2186" s="185" t="s">
        <v>2621</v>
      </c>
      <c r="D2186" s="221" t="s">
        <v>1278</v>
      </c>
      <c r="E2186" s="221" t="s">
        <v>1275</v>
      </c>
      <c r="F2186" s="221" t="s">
        <v>1277</v>
      </c>
      <c r="G2186" s="221" t="s">
        <v>1276</v>
      </c>
    </row>
    <row r="2187" spans="1:7" x14ac:dyDescent="0.2">
      <c r="A2187" s="185">
        <v>8922</v>
      </c>
      <c r="B2187" s="184" t="s">
        <v>1453</v>
      </c>
      <c r="C2187" s="185" t="s">
        <v>2621</v>
      </c>
      <c r="D2187" s="221" t="s">
        <v>1278</v>
      </c>
      <c r="E2187" s="221" t="s">
        <v>1275</v>
      </c>
      <c r="F2187" s="221" t="s">
        <v>1277</v>
      </c>
      <c r="G2187" s="221" t="s">
        <v>1276</v>
      </c>
    </row>
    <row r="2188" spans="1:7" x14ac:dyDescent="0.2">
      <c r="A2188" s="185">
        <v>8923</v>
      </c>
      <c r="B2188" s="184" t="s">
        <v>1454</v>
      </c>
      <c r="C2188" s="185" t="s">
        <v>2621</v>
      </c>
      <c r="D2188" s="221" t="s">
        <v>1278</v>
      </c>
      <c r="E2188" s="221" t="s">
        <v>1275</v>
      </c>
      <c r="F2188" s="221" t="s">
        <v>1277</v>
      </c>
      <c r="G2188" s="221" t="s">
        <v>1276</v>
      </c>
    </row>
    <row r="2189" spans="1:7" x14ac:dyDescent="0.2">
      <c r="A2189" s="185">
        <v>8924</v>
      </c>
      <c r="B2189" s="184" t="s">
        <v>1455</v>
      </c>
      <c r="C2189" s="185" t="s">
        <v>2621</v>
      </c>
      <c r="D2189" s="221" t="s">
        <v>1278</v>
      </c>
      <c r="E2189" s="221" t="s">
        <v>1275</v>
      </c>
      <c r="F2189" s="221" t="s">
        <v>1277</v>
      </c>
      <c r="G2189" s="221" t="s">
        <v>1276</v>
      </c>
    </row>
    <row r="2190" spans="1:7" x14ac:dyDescent="0.2">
      <c r="A2190" s="185">
        <v>8931</v>
      </c>
      <c r="B2190" s="184" t="s">
        <v>1456</v>
      </c>
      <c r="C2190" s="185" t="s">
        <v>2621</v>
      </c>
      <c r="D2190" s="221" t="s">
        <v>1278</v>
      </c>
      <c r="E2190" s="221" t="s">
        <v>1275</v>
      </c>
      <c r="F2190" s="221" t="s">
        <v>1277</v>
      </c>
      <c r="G2190" s="221" t="s">
        <v>1277</v>
      </c>
    </row>
    <row r="2191" spans="1:7" x14ac:dyDescent="0.2">
      <c r="A2191" s="185">
        <v>8932</v>
      </c>
      <c r="B2191" s="184" t="s">
        <v>1457</v>
      </c>
      <c r="C2191" s="185" t="s">
        <v>2621</v>
      </c>
      <c r="D2191" s="221" t="s">
        <v>1278</v>
      </c>
      <c r="E2191" s="221" t="s">
        <v>1275</v>
      </c>
      <c r="F2191" s="221" t="s">
        <v>1277</v>
      </c>
      <c r="G2191" s="221" t="s">
        <v>1276</v>
      </c>
    </row>
    <row r="2192" spans="1:7" x14ac:dyDescent="0.2">
      <c r="A2192" s="185">
        <v>8933</v>
      </c>
      <c r="B2192" s="184" t="s">
        <v>1458</v>
      </c>
      <c r="C2192" s="185" t="s">
        <v>2621</v>
      </c>
      <c r="D2192" s="221" t="s">
        <v>1278</v>
      </c>
      <c r="E2192" s="221" t="s">
        <v>1275</v>
      </c>
      <c r="F2192" s="221" t="s">
        <v>1277</v>
      </c>
      <c r="G2192" s="221" t="s">
        <v>1277</v>
      </c>
    </row>
    <row r="2193" spans="1:7" x14ac:dyDescent="0.2">
      <c r="A2193" s="185">
        <v>8934</v>
      </c>
      <c r="B2193" s="184" t="s">
        <v>1459</v>
      </c>
      <c r="C2193" s="185" t="s">
        <v>2621</v>
      </c>
      <c r="D2193" s="221" t="s">
        <v>1278</v>
      </c>
      <c r="E2193" s="221" t="s">
        <v>1275</v>
      </c>
      <c r="F2193" s="221" t="s">
        <v>1277</v>
      </c>
      <c r="G2193" s="221" t="s">
        <v>1276</v>
      </c>
    </row>
    <row r="2194" spans="1:7" x14ac:dyDescent="0.2">
      <c r="A2194" s="185">
        <v>8940</v>
      </c>
      <c r="B2194" s="184" t="s">
        <v>1460</v>
      </c>
      <c r="C2194" s="185" t="s">
        <v>2621</v>
      </c>
      <c r="D2194" s="221" t="s">
        <v>1278</v>
      </c>
      <c r="E2194" s="221" t="s">
        <v>1275</v>
      </c>
      <c r="F2194" s="221" t="s">
        <v>1277</v>
      </c>
      <c r="G2194" s="221" t="s">
        <v>1277</v>
      </c>
    </row>
    <row r="2195" spans="1:7" x14ac:dyDescent="0.2">
      <c r="A2195" s="185">
        <v>8942</v>
      </c>
      <c r="B2195" s="184" t="s">
        <v>1461</v>
      </c>
      <c r="C2195" s="185" t="s">
        <v>2621</v>
      </c>
      <c r="D2195" s="221" t="s">
        <v>1278</v>
      </c>
      <c r="E2195" s="221" t="s">
        <v>1275</v>
      </c>
      <c r="F2195" s="221" t="s">
        <v>1277</v>
      </c>
      <c r="G2195" s="221" t="s">
        <v>1276</v>
      </c>
    </row>
    <row r="2196" spans="1:7" x14ac:dyDescent="0.2">
      <c r="A2196" s="185">
        <v>8943</v>
      </c>
      <c r="B2196" s="184" t="s">
        <v>1462</v>
      </c>
      <c r="C2196" s="185" t="s">
        <v>2621</v>
      </c>
      <c r="D2196" s="221" t="s">
        <v>1278</v>
      </c>
      <c r="E2196" s="221" t="s">
        <v>1275</v>
      </c>
      <c r="F2196" s="221" t="s">
        <v>1277</v>
      </c>
      <c r="G2196" s="221" t="s">
        <v>1277</v>
      </c>
    </row>
    <row r="2197" spans="1:7" x14ac:dyDescent="0.2">
      <c r="A2197" s="185">
        <v>8950</v>
      </c>
      <c r="B2197" s="184" t="s">
        <v>1463</v>
      </c>
      <c r="C2197" s="185" t="s">
        <v>2621</v>
      </c>
      <c r="D2197" s="221" t="s">
        <v>1278</v>
      </c>
      <c r="E2197" s="221" t="s">
        <v>1275</v>
      </c>
      <c r="F2197" s="221" t="s">
        <v>1277</v>
      </c>
      <c r="G2197" s="221" t="s">
        <v>1277</v>
      </c>
    </row>
    <row r="2198" spans="1:7" x14ac:dyDescent="0.2">
      <c r="A2198" s="185">
        <v>8951</v>
      </c>
      <c r="B2198" s="184" t="s">
        <v>1464</v>
      </c>
      <c r="C2198" s="185" t="s">
        <v>2621</v>
      </c>
      <c r="D2198" s="221" t="s">
        <v>1278</v>
      </c>
      <c r="E2198" s="221" t="s">
        <v>1275</v>
      </c>
      <c r="F2198" s="221" t="s">
        <v>1277</v>
      </c>
      <c r="G2198" s="221" t="s">
        <v>1276</v>
      </c>
    </row>
    <row r="2199" spans="1:7" x14ac:dyDescent="0.2">
      <c r="A2199" s="185">
        <v>8952</v>
      </c>
      <c r="B2199" s="184" t="s">
        <v>1465</v>
      </c>
      <c r="C2199" s="185" t="s">
        <v>2621</v>
      </c>
      <c r="D2199" s="221" t="s">
        <v>1278</v>
      </c>
      <c r="E2199" s="221" t="s">
        <v>1275</v>
      </c>
      <c r="F2199" s="221" t="s">
        <v>1277</v>
      </c>
      <c r="G2199" s="221" t="s">
        <v>1277</v>
      </c>
    </row>
    <row r="2200" spans="1:7" x14ac:dyDescent="0.2">
      <c r="A2200" s="185">
        <v>8953</v>
      </c>
      <c r="B2200" s="184" t="s">
        <v>1466</v>
      </c>
      <c r="C2200" s="185" t="s">
        <v>2621</v>
      </c>
      <c r="D2200" s="221" t="s">
        <v>1278</v>
      </c>
      <c r="E2200" s="221" t="s">
        <v>1275</v>
      </c>
      <c r="F2200" s="221" t="s">
        <v>1277</v>
      </c>
      <c r="G2200" s="221" t="s">
        <v>1276</v>
      </c>
    </row>
    <row r="2201" spans="1:7" x14ac:dyDescent="0.2">
      <c r="A2201" s="185">
        <v>8954</v>
      </c>
      <c r="B2201" s="184" t="s">
        <v>1467</v>
      </c>
      <c r="C2201" s="185" t="s">
        <v>2621</v>
      </c>
      <c r="D2201" s="221" t="s">
        <v>1278</v>
      </c>
      <c r="E2201" s="221" t="s">
        <v>1275</v>
      </c>
      <c r="F2201" s="221" t="s">
        <v>1277</v>
      </c>
      <c r="G2201" s="221" t="s">
        <v>1276</v>
      </c>
    </row>
    <row r="2202" spans="1:7" x14ac:dyDescent="0.2">
      <c r="A2202" s="185">
        <v>8960</v>
      </c>
      <c r="B2202" s="184" t="s">
        <v>1468</v>
      </c>
      <c r="C2202" s="185" t="s">
        <v>2621</v>
      </c>
      <c r="D2202" s="221" t="s">
        <v>1278</v>
      </c>
      <c r="E2202" s="221" t="s">
        <v>1275</v>
      </c>
      <c r="F2202" s="221" t="s">
        <v>1277</v>
      </c>
      <c r="G2202" s="221" t="s">
        <v>1277</v>
      </c>
    </row>
    <row r="2203" spans="1:7" x14ac:dyDescent="0.2">
      <c r="A2203" s="185">
        <v>8961</v>
      </c>
      <c r="B2203" s="184" t="s">
        <v>1469</v>
      </c>
      <c r="C2203" s="185" t="s">
        <v>2621</v>
      </c>
      <c r="D2203" s="221" t="s">
        <v>1278</v>
      </c>
      <c r="E2203" s="221" t="s">
        <v>1275</v>
      </c>
      <c r="F2203" s="221" t="s">
        <v>1277</v>
      </c>
      <c r="G2203" s="221" t="s">
        <v>1276</v>
      </c>
    </row>
    <row r="2204" spans="1:7" x14ac:dyDescent="0.2">
      <c r="A2204" s="185">
        <v>8962</v>
      </c>
      <c r="B2204" s="184" t="s">
        <v>1470</v>
      </c>
      <c r="C2204" s="185" t="s">
        <v>2621</v>
      </c>
      <c r="D2204" s="221" t="s">
        <v>1278</v>
      </c>
      <c r="E2204" s="221" t="s">
        <v>1275</v>
      </c>
      <c r="F2204" s="221" t="s">
        <v>1277</v>
      </c>
      <c r="G2204" s="221" t="s">
        <v>1277</v>
      </c>
    </row>
    <row r="2205" spans="1:7" x14ac:dyDescent="0.2">
      <c r="A2205" s="185">
        <v>8965</v>
      </c>
      <c r="B2205" s="184" t="s">
        <v>1471</v>
      </c>
      <c r="C2205" s="185" t="s">
        <v>2621</v>
      </c>
      <c r="D2205" s="221" t="s">
        <v>1278</v>
      </c>
      <c r="E2205" s="221" t="s">
        <v>1275</v>
      </c>
      <c r="F2205" s="221" t="s">
        <v>1277</v>
      </c>
      <c r="G2205" s="221" t="s">
        <v>1276</v>
      </c>
    </row>
    <row r="2206" spans="1:7" x14ac:dyDescent="0.2">
      <c r="A2206" s="185">
        <v>8966</v>
      </c>
      <c r="B2206" s="184" t="s">
        <v>1472</v>
      </c>
      <c r="C2206" s="185" t="s">
        <v>2621</v>
      </c>
      <c r="D2206" s="221" t="s">
        <v>1278</v>
      </c>
      <c r="E2206" s="221" t="s">
        <v>1275</v>
      </c>
      <c r="F2206" s="221" t="s">
        <v>1277</v>
      </c>
      <c r="G2206" s="221" t="s">
        <v>1276</v>
      </c>
    </row>
    <row r="2207" spans="1:7" x14ac:dyDescent="0.2">
      <c r="A2207" s="185">
        <v>8967</v>
      </c>
      <c r="B2207" s="184" t="s">
        <v>1473</v>
      </c>
      <c r="C2207" s="185" t="s">
        <v>2621</v>
      </c>
      <c r="D2207" s="221" t="s">
        <v>1278</v>
      </c>
      <c r="E2207" s="221" t="s">
        <v>1275</v>
      </c>
      <c r="F2207" s="221" t="s">
        <v>1277</v>
      </c>
      <c r="G2207" s="221" t="s">
        <v>1277</v>
      </c>
    </row>
    <row r="2208" spans="1:7" x14ac:dyDescent="0.2">
      <c r="A2208" s="185">
        <v>8970</v>
      </c>
      <c r="B2208" s="184" t="s">
        <v>1474</v>
      </c>
      <c r="C2208" s="185" t="s">
        <v>2621</v>
      </c>
      <c r="D2208" s="221" t="s">
        <v>1278</v>
      </c>
      <c r="E2208" s="221" t="s">
        <v>1275</v>
      </c>
      <c r="F2208" s="221" t="s">
        <v>1277</v>
      </c>
      <c r="G2208" s="221" t="s">
        <v>1277</v>
      </c>
    </row>
    <row r="2209" spans="1:7" x14ac:dyDescent="0.2">
      <c r="A2209" s="185">
        <v>8971</v>
      </c>
      <c r="B2209" s="184" t="s">
        <v>1475</v>
      </c>
      <c r="C2209" s="185" t="s">
        <v>2621</v>
      </c>
      <c r="D2209" s="221" t="s">
        <v>1278</v>
      </c>
      <c r="E2209" s="221" t="s">
        <v>1275</v>
      </c>
      <c r="F2209" s="221" t="s">
        <v>1277</v>
      </c>
      <c r="G2209" s="221" t="s">
        <v>1276</v>
      </c>
    </row>
    <row r="2210" spans="1:7" x14ac:dyDescent="0.2">
      <c r="A2210" s="185">
        <v>8972</v>
      </c>
      <c r="B2210" s="184" t="s">
        <v>468</v>
      </c>
      <c r="C2210" s="185" t="s">
        <v>2621</v>
      </c>
      <c r="D2210" s="221" t="s">
        <v>1278</v>
      </c>
      <c r="E2210" s="221" t="s">
        <v>1275</v>
      </c>
      <c r="F2210" s="221" t="s">
        <v>1277</v>
      </c>
      <c r="G2210" s="221" t="s">
        <v>1277</v>
      </c>
    </row>
    <row r="2211" spans="1:7" x14ac:dyDescent="0.2">
      <c r="A2211" s="185">
        <v>8973</v>
      </c>
      <c r="B2211" s="184" t="s">
        <v>1476</v>
      </c>
      <c r="C2211" s="185" t="s">
        <v>2621</v>
      </c>
      <c r="D2211" s="221" t="s">
        <v>1278</v>
      </c>
      <c r="E2211" s="221" t="s">
        <v>1275</v>
      </c>
      <c r="F2211" s="221" t="s">
        <v>1277</v>
      </c>
      <c r="G2211" s="221" t="s">
        <v>1276</v>
      </c>
    </row>
    <row r="2212" spans="1:7" x14ac:dyDescent="0.2">
      <c r="A2212" s="185">
        <v>8974</v>
      </c>
      <c r="B2212" s="184" t="s">
        <v>1477</v>
      </c>
      <c r="C2212" s="185" t="s">
        <v>2621</v>
      </c>
      <c r="D2212" s="221" t="s">
        <v>1278</v>
      </c>
      <c r="E2212" s="221" t="s">
        <v>1275</v>
      </c>
      <c r="F2212" s="221" t="s">
        <v>1277</v>
      </c>
      <c r="G2212" s="221" t="s">
        <v>1276</v>
      </c>
    </row>
    <row r="2213" spans="1:7" x14ac:dyDescent="0.2">
      <c r="A2213" s="185">
        <v>8982</v>
      </c>
      <c r="B2213" s="184" t="s">
        <v>1478</v>
      </c>
      <c r="C2213" s="185" t="s">
        <v>2621</v>
      </c>
      <c r="D2213" s="221" t="s">
        <v>1278</v>
      </c>
      <c r="E2213" s="221" t="s">
        <v>1275</v>
      </c>
      <c r="F2213" s="221" t="s">
        <v>1277</v>
      </c>
      <c r="G2213" s="221" t="s">
        <v>1276</v>
      </c>
    </row>
    <row r="2214" spans="1:7" x14ac:dyDescent="0.2">
      <c r="A2214" s="185">
        <v>8983</v>
      </c>
      <c r="B2214" s="184" t="s">
        <v>1479</v>
      </c>
      <c r="C2214" s="185" t="s">
        <v>2621</v>
      </c>
      <c r="D2214" s="221" t="s">
        <v>1278</v>
      </c>
      <c r="E2214" s="221" t="s">
        <v>1275</v>
      </c>
      <c r="F2214" s="221" t="s">
        <v>1277</v>
      </c>
      <c r="G2214" s="221" t="s">
        <v>1277</v>
      </c>
    </row>
    <row r="2215" spans="1:7" x14ac:dyDescent="0.2">
      <c r="A2215" s="185">
        <v>8984</v>
      </c>
      <c r="B2215" s="184" t="s">
        <v>1480</v>
      </c>
      <c r="C2215" s="185" t="s">
        <v>2621</v>
      </c>
      <c r="D2215" s="221" t="s">
        <v>1278</v>
      </c>
      <c r="E2215" s="221" t="s">
        <v>1275</v>
      </c>
      <c r="F2215" s="221" t="s">
        <v>1277</v>
      </c>
      <c r="G2215" s="221" t="s">
        <v>1276</v>
      </c>
    </row>
    <row r="2216" spans="1:7" x14ac:dyDescent="0.2">
      <c r="A2216" s="185">
        <v>8990</v>
      </c>
      <c r="B2216" s="184" t="s">
        <v>1481</v>
      </c>
      <c r="C2216" s="185" t="s">
        <v>2621</v>
      </c>
      <c r="D2216" s="221" t="s">
        <v>1278</v>
      </c>
      <c r="E2216" s="221" t="s">
        <v>1275</v>
      </c>
      <c r="F2216" s="221" t="s">
        <v>1277</v>
      </c>
      <c r="G2216" s="221" t="s">
        <v>1277</v>
      </c>
    </row>
    <row r="2217" spans="1:7" x14ac:dyDescent="0.2">
      <c r="A2217" s="185">
        <v>8992</v>
      </c>
      <c r="B2217" s="184" t="s">
        <v>1482</v>
      </c>
      <c r="C2217" s="185" t="s">
        <v>2621</v>
      </c>
      <c r="D2217" s="221" t="s">
        <v>1278</v>
      </c>
      <c r="E2217" s="221" t="s">
        <v>1275</v>
      </c>
      <c r="F2217" s="221" t="s">
        <v>1277</v>
      </c>
      <c r="G2217" s="221" t="s">
        <v>1277</v>
      </c>
    </row>
    <row r="2218" spans="1:7" x14ac:dyDescent="0.2">
      <c r="A2218" s="185">
        <v>8993</v>
      </c>
      <c r="B2218" s="184" t="s">
        <v>1483</v>
      </c>
      <c r="C2218" s="185" t="s">
        <v>2621</v>
      </c>
      <c r="D2218" s="221" t="s">
        <v>1278</v>
      </c>
      <c r="E2218" s="221" t="s">
        <v>1275</v>
      </c>
      <c r="F2218" s="221" t="s">
        <v>1277</v>
      </c>
      <c r="G2218" s="221" t="s">
        <v>1276</v>
      </c>
    </row>
    <row r="2219" spans="1:7" x14ac:dyDescent="0.2">
      <c r="A2219" s="185">
        <v>9010</v>
      </c>
      <c r="B2219" s="184" t="s">
        <v>1484</v>
      </c>
      <c r="C2219" s="185" t="s">
        <v>1485</v>
      </c>
      <c r="D2219" s="221" t="s">
        <v>1280</v>
      </c>
      <c r="E2219" s="221" t="s">
        <v>1275</v>
      </c>
      <c r="F2219" s="221" t="s">
        <v>1276</v>
      </c>
      <c r="G2219" s="221" t="s">
        <v>1277</v>
      </c>
    </row>
    <row r="2220" spans="1:7" x14ac:dyDescent="0.2">
      <c r="A2220" s="185">
        <v>9013</v>
      </c>
      <c r="B2220" s="184" t="s">
        <v>1484</v>
      </c>
      <c r="C2220" s="185" t="s">
        <v>1485</v>
      </c>
      <c r="D2220" s="221" t="s">
        <v>1280</v>
      </c>
      <c r="E2220" s="221" t="s">
        <v>1275</v>
      </c>
      <c r="F2220" s="221" t="s">
        <v>1276</v>
      </c>
      <c r="G2220" s="221" t="s">
        <v>1277</v>
      </c>
    </row>
    <row r="2221" spans="1:7" x14ac:dyDescent="0.2">
      <c r="A2221" s="185">
        <v>9020</v>
      </c>
      <c r="B2221" s="184" t="s">
        <v>1484</v>
      </c>
      <c r="C2221" s="185" t="s">
        <v>1485</v>
      </c>
      <c r="D2221" s="221" t="s">
        <v>1278</v>
      </c>
      <c r="E2221" s="221" t="s">
        <v>1275</v>
      </c>
      <c r="F2221" s="221" t="s">
        <v>1277</v>
      </c>
      <c r="G2221" s="221" t="s">
        <v>1277</v>
      </c>
    </row>
    <row r="2222" spans="1:7" x14ac:dyDescent="0.2">
      <c r="A2222" s="185">
        <v>9021</v>
      </c>
      <c r="B2222" s="184" t="s">
        <v>1486</v>
      </c>
      <c r="C2222" s="185" t="s">
        <v>1485</v>
      </c>
      <c r="D2222" s="221" t="s">
        <v>1280</v>
      </c>
      <c r="E2222" s="221" t="s">
        <v>1275</v>
      </c>
      <c r="F2222" s="221" t="s">
        <v>1276</v>
      </c>
      <c r="G2222" s="221" t="s">
        <v>1277</v>
      </c>
    </row>
    <row r="2223" spans="1:7" x14ac:dyDescent="0.2">
      <c r="A2223" s="185">
        <v>9022</v>
      </c>
      <c r="B2223" s="184" t="s">
        <v>1484</v>
      </c>
      <c r="C2223" s="185" t="s">
        <v>1485</v>
      </c>
      <c r="D2223" s="221" t="s">
        <v>1280</v>
      </c>
      <c r="E2223" s="221" t="s">
        <v>1275</v>
      </c>
      <c r="F2223" s="221" t="s">
        <v>1276</v>
      </c>
      <c r="G2223" s="221" t="s">
        <v>1277</v>
      </c>
    </row>
    <row r="2224" spans="1:7" x14ac:dyDescent="0.2">
      <c r="A2224" s="185">
        <v>9023</v>
      </c>
      <c r="B2224" s="184" t="s">
        <v>1484</v>
      </c>
      <c r="C2224" s="185" t="s">
        <v>1485</v>
      </c>
      <c r="D2224" s="221" t="s">
        <v>1280</v>
      </c>
      <c r="E2224" s="221" t="s">
        <v>1275</v>
      </c>
      <c r="F2224" s="221" t="s">
        <v>1276</v>
      </c>
      <c r="G2224" s="221" t="s">
        <v>1277</v>
      </c>
    </row>
    <row r="2225" spans="1:7" x14ac:dyDescent="0.2">
      <c r="A2225" s="185">
        <v>9024</v>
      </c>
      <c r="B2225" s="184" t="s">
        <v>1484</v>
      </c>
      <c r="C2225" s="185" t="s">
        <v>1485</v>
      </c>
      <c r="D2225" s="221" t="s">
        <v>1280</v>
      </c>
      <c r="E2225" s="221" t="s">
        <v>1275</v>
      </c>
      <c r="F2225" s="221" t="s">
        <v>1276</v>
      </c>
      <c r="G2225" s="221" t="s">
        <v>1277</v>
      </c>
    </row>
    <row r="2226" spans="1:7" x14ac:dyDescent="0.2">
      <c r="A2226" s="185">
        <v>9025</v>
      </c>
      <c r="B2226" s="184" t="s">
        <v>1484</v>
      </c>
      <c r="C2226" s="185" t="s">
        <v>1485</v>
      </c>
      <c r="D2226" s="221" t="s">
        <v>1280</v>
      </c>
      <c r="E2226" s="221" t="s">
        <v>1275</v>
      </c>
      <c r="F2226" s="221" t="s">
        <v>1276</v>
      </c>
      <c r="G2226" s="221" t="s">
        <v>1277</v>
      </c>
    </row>
    <row r="2227" spans="1:7" x14ac:dyDescent="0.2">
      <c r="A2227" s="185">
        <v>9026</v>
      </c>
      <c r="B2227" s="184" t="s">
        <v>1484</v>
      </c>
      <c r="C2227" s="185" t="s">
        <v>1485</v>
      </c>
      <c r="D2227" s="221" t="s">
        <v>1280</v>
      </c>
      <c r="E2227" s="221" t="s">
        <v>1275</v>
      </c>
      <c r="F2227" s="221" t="s">
        <v>1276</v>
      </c>
      <c r="G2227" s="221" t="s">
        <v>1277</v>
      </c>
    </row>
    <row r="2228" spans="1:7" x14ac:dyDescent="0.2">
      <c r="A2228" s="185">
        <v>9027</v>
      </c>
      <c r="B2228" s="184" t="s">
        <v>1484</v>
      </c>
      <c r="C2228" s="185" t="s">
        <v>1485</v>
      </c>
      <c r="D2228" s="221" t="s">
        <v>1280</v>
      </c>
      <c r="E2228" s="221" t="s">
        <v>1275</v>
      </c>
      <c r="F2228" s="221" t="s">
        <v>1276</v>
      </c>
      <c r="G2228" s="221" t="s">
        <v>1277</v>
      </c>
    </row>
    <row r="2229" spans="1:7" x14ac:dyDescent="0.2">
      <c r="A2229" s="185">
        <v>9028</v>
      </c>
      <c r="B2229" s="184" t="s">
        <v>1484</v>
      </c>
      <c r="C2229" s="185" t="s">
        <v>1485</v>
      </c>
      <c r="D2229" s="221" t="s">
        <v>1280</v>
      </c>
      <c r="E2229" s="221" t="s">
        <v>1275</v>
      </c>
      <c r="F2229" s="221" t="s">
        <v>1276</v>
      </c>
      <c r="G2229" s="221" t="s">
        <v>1277</v>
      </c>
    </row>
    <row r="2230" spans="1:7" x14ac:dyDescent="0.2">
      <c r="A2230" s="185">
        <v>9029</v>
      </c>
      <c r="B2230" s="184" t="s">
        <v>1484</v>
      </c>
      <c r="C2230" s="185" t="s">
        <v>1485</v>
      </c>
      <c r="D2230" s="221" t="s">
        <v>1280</v>
      </c>
      <c r="E2230" s="221" t="s">
        <v>1275</v>
      </c>
      <c r="F2230" s="221" t="s">
        <v>1276</v>
      </c>
      <c r="G2230" s="221" t="s">
        <v>1277</v>
      </c>
    </row>
    <row r="2231" spans="1:7" x14ac:dyDescent="0.2">
      <c r="A2231" s="185">
        <v>9061</v>
      </c>
      <c r="B2231" s="184" t="s">
        <v>1487</v>
      </c>
      <c r="C2231" s="185" t="s">
        <v>1485</v>
      </c>
      <c r="D2231" s="221" t="s">
        <v>1278</v>
      </c>
      <c r="E2231" s="221" t="s">
        <v>1275</v>
      </c>
      <c r="F2231" s="221" t="s">
        <v>1277</v>
      </c>
      <c r="G2231" s="221" t="s">
        <v>1277</v>
      </c>
    </row>
    <row r="2232" spans="1:7" x14ac:dyDescent="0.2">
      <c r="A2232" s="185">
        <v>9062</v>
      </c>
      <c r="B2232" s="184" t="s">
        <v>1488</v>
      </c>
      <c r="C2232" s="185" t="s">
        <v>1485</v>
      </c>
      <c r="D2232" s="221" t="s">
        <v>1278</v>
      </c>
      <c r="E2232" s="221" t="s">
        <v>1275</v>
      </c>
      <c r="F2232" s="221" t="s">
        <v>1277</v>
      </c>
      <c r="G2232" s="221" t="s">
        <v>1277</v>
      </c>
    </row>
    <row r="2233" spans="1:7" x14ac:dyDescent="0.2">
      <c r="A2233" s="185">
        <v>9063</v>
      </c>
      <c r="B2233" s="184" t="s">
        <v>1489</v>
      </c>
      <c r="C2233" s="185" t="s">
        <v>1485</v>
      </c>
      <c r="D2233" s="221" t="s">
        <v>1278</v>
      </c>
      <c r="E2233" s="221" t="s">
        <v>1275</v>
      </c>
      <c r="F2233" s="221" t="s">
        <v>1277</v>
      </c>
      <c r="G2233" s="221" t="s">
        <v>1277</v>
      </c>
    </row>
    <row r="2234" spans="1:7" x14ac:dyDescent="0.2">
      <c r="A2234" s="185">
        <v>9064</v>
      </c>
      <c r="B2234" s="184" t="s">
        <v>1490</v>
      </c>
      <c r="C2234" s="185" t="s">
        <v>1485</v>
      </c>
      <c r="D2234" s="221" t="s">
        <v>1278</v>
      </c>
      <c r="E2234" s="221" t="s">
        <v>1275</v>
      </c>
      <c r="F2234" s="221" t="s">
        <v>1277</v>
      </c>
      <c r="G2234" s="221" t="s">
        <v>1277</v>
      </c>
    </row>
    <row r="2235" spans="1:7" x14ac:dyDescent="0.2">
      <c r="A2235" s="185">
        <v>9065</v>
      </c>
      <c r="B2235" s="184" t="s">
        <v>1396</v>
      </c>
      <c r="C2235" s="185" t="s">
        <v>1485</v>
      </c>
      <c r="D2235" s="221" t="s">
        <v>1278</v>
      </c>
      <c r="E2235" s="221" t="s">
        <v>1275</v>
      </c>
      <c r="F2235" s="221" t="s">
        <v>1277</v>
      </c>
      <c r="G2235" s="221" t="s">
        <v>1277</v>
      </c>
    </row>
    <row r="2236" spans="1:7" x14ac:dyDescent="0.2">
      <c r="A2236" s="185">
        <v>9071</v>
      </c>
      <c r="B2236" s="184" t="s">
        <v>1491</v>
      </c>
      <c r="C2236" s="185" t="s">
        <v>1485</v>
      </c>
      <c r="D2236" s="221" t="s">
        <v>1278</v>
      </c>
      <c r="E2236" s="221" t="s">
        <v>1275</v>
      </c>
      <c r="F2236" s="221" t="s">
        <v>1277</v>
      </c>
      <c r="G2236" s="221" t="s">
        <v>1277</v>
      </c>
    </row>
    <row r="2237" spans="1:7" x14ac:dyDescent="0.2">
      <c r="A2237" s="185">
        <v>9072</v>
      </c>
      <c r="B2237" s="184" t="s">
        <v>1492</v>
      </c>
      <c r="C2237" s="185" t="s">
        <v>1485</v>
      </c>
      <c r="D2237" s="221" t="s">
        <v>1278</v>
      </c>
      <c r="E2237" s="221" t="s">
        <v>1275</v>
      </c>
      <c r="F2237" s="221" t="s">
        <v>1277</v>
      </c>
      <c r="G2237" s="221" t="s">
        <v>1276</v>
      </c>
    </row>
    <row r="2238" spans="1:7" x14ac:dyDescent="0.2">
      <c r="A2238" s="185">
        <v>9073</v>
      </c>
      <c r="B2238" s="184" t="s">
        <v>1493</v>
      </c>
      <c r="C2238" s="185" t="s">
        <v>1485</v>
      </c>
      <c r="D2238" s="221" t="s">
        <v>1278</v>
      </c>
      <c r="E2238" s="221" t="s">
        <v>1275</v>
      </c>
      <c r="F2238" s="221" t="s">
        <v>1277</v>
      </c>
      <c r="G2238" s="221" t="s">
        <v>1277</v>
      </c>
    </row>
    <row r="2239" spans="1:7" x14ac:dyDescent="0.2">
      <c r="A2239" s="185">
        <v>9074</v>
      </c>
      <c r="B2239" s="184" t="s">
        <v>1494</v>
      </c>
      <c r="C2239" s="185" t="s">
        <v>1485</v>
      </c>
      <c r="D2239" s="221" t="s">
        <v>1278</v>
      </c>
      <c r="E2239" s="221" t="s">
        <v>1275</v>
      </c>
      <c r="F2239" s="221" t="s">
        <v>1277</v>
      </c>
      <c r="G2239" s="221" t="s">
        <v>1277</v>
      </c>
    </row>
    <row r="2240" spans="1:7" x14ac:dyDescent="0.2">
      <c r="A2240" s="185">
        <v>9081</v>
      </c>
      <c r="B2240" s="184" t="s">
        <v>1495</v>
      </c>
      <c r="C2240" s="185" t="s">
        <v>1485</v>
      </c>
      <c r="D2240" s="221" t="s">
        <v>1278</v>
      </c>
      <c r="E2240" s="221" t="s">
        <v>1275</v>
      </c>
      <c r="F2240" s="221" t="s">
        <v>1277</v>
      </c>
      <c r="G2240" s="221" t="s">
        <v>1277</v>
      </c>
    </row>
    <row r="2241" spans="1:7" x14ac:dyDescent="0.2">
      <c r="A2241" s="185">
        <v>9082</v>
      </c>
      <c r="B2241" s="184" t="s">
        <v>1496</v>
      </c>
      <c r="C2241" s="185" t="s">
        <v>1485</v>
      </c>
      <c r="D2241" s="221" t="s">
        <v>1278</v>
      </c>
      <c r="E2241" s="221" t="s">
        <v>1275</v>
      </c>
      <c r="F2241" s="221" t="s">
        <v>1277</v>
      </c>
      <c r="G2241" s="221" t="s">
        <v>1276</v>
      </c>
    </row>
    <row r="2242" spans="1:7" x14ac:dyDescent="0.2">
      <c r="A2242" s="185">
        <v>9100</v>
      </c>
      <c r="B2242" s="184" t="s">
        <v>1497</v>
      </c>
      <c r="C2242" s="185" t="s">
        <v>1485</v>
      </c>
      <c r="D2242" s="221" t="s">
        <v>1278</v>
      </c>
      <c r="E2242" s="221" t="s">
        <v>1275</v>
      </c>
      <c r="F2242" s="221" t="s">
        <v>1277</v>
      </c>
      <c r="G2242" s="221" t="s">
        <v>1277</v>
      </c>
    </row>
    <row r="2243" spans="1:7" x14ac:dyDescent="0.2">
      <c r="A2243" s="185">
        <v>9102</v>
      </c>
      <c r="B2243" s="184" t="s">
        <v>1498</v>
      </c>
      <c r="C2243" s="185" t="s">
        <v>1485</v>
      </c>
      <c r="D2243" s="221" t="s">
        <v>1278</v>
      </c>
      <c r="E2243" s="221" t="s">
        <v>1275</v>
      </c>
      <c r="F2243" s="221" t="s">
        <v>1277</v>
      </c>
      <c r="G2243" s="221" t="s">
        <v>1276</v>
      </c>
    </row>
    <row r="2244" spans="1:7" x14ac:dyDescent="0.2">
      <c r="A2244" s="185">
        <v>9103</v>
      </c>
      <c r="B2244" s="184" t="s">
        <v>1499</v>
      </c>
      <c r="C2244" s="185" t="s">
        <v>1485</v>
      </c>
      <c r="D2244" s="221" t="s">
        <v>1278</v>
      </c>
      <c r="E2244" s="221" t="s">
        <v>1275</v>
      </c>
      <c r="F2244" s="221" t="s">
        <v>1277</v>
      </c>
      <c r="G2244" s="221" t="s">
        <v>1277</v>
      </c>
    </row>
    <row r="2245" spans="1:7" x14ac:dyDescent="0.2">
      <c r="A2245" s="185">
        <v>9104</v>
      </c>
      <c r="B2245" s="184" t="s">
        <v>1500</v>
      </c>
      <c r="C2245" s="185" t="s">
        <v>1485</v>
      </c>
      <c r="D2245" s="221" t="s">
        <v>1278</v>
      </c>
      <c r="E2245" s="221" t="s">
        <v>1275</v>
      </c>
      <c r="F2245" s="221" t="s">
        <v>1277</v>
      </c>
      <c r="G2245" s="221" t="s">
        <v>1276</v>
      </c>
    </row>
    <row r="2246" spans="1:7" x14ac:dyDescent="0.2">
      <c r="A2246" s="185">
        <v>9111</v>
      </c>
      <c r="B2246" s="184" t="s">
        <v>1501</v>
      </c>
      <c r="C2246" s="185" t="s">
        <v>1485</v>
      </c>
      <c r="D2246" s="221" t="s">
        <v>1278</v>
      </c>
      <c r="E2246" s="221" t="s">
        <v>1275</v>
      </c>
      <c r="F2246" s="221" t="s">
        <v>1277</v>
      </c>
      <c r="G2246" s="221" t="s">
        <v>1276</v>
      </c>
    </row>
    <row r="2247" spans="1:7" x14ac:dyDescent="0.2">
      <c r="A2247" s="185">
        <v>9112</v>
      </c>
      <c r="B2247" s="184" t="s">
        <v>1502</v>
      </c>
      <c r="C2247" s="185" t="s">
        <v>1485</v>
      </c>
      <c r="D2247" s="221" t="s">
        <v>1278</v>
      </c>
      <c r="E2247" s="221" t="s">
        <v>1275</v>
      </c>
      <c r="F2247" s="221" t="s">
        <v>1277</v>
      </c>
      <c r="G2247" s="221" t="s">
        <v>1277</v>
      </c>
    </row>
    <row r="2248" spans="1:7" x14ac:dyDescent="0.2">
      <c r="A2248" s="185">
        <v>9113</v>
      </c>
      <c r="B2248" s="184" t="s">
        <v>1503</v>
      </c>
      <c r="C2248" s="185" t="s">
        <v>1485</v>
      </c>
      <c r="D2248" s="221" t="s">
        <v>1278</v>
      </c>
      <c r="E2248" s="221" t="s">
        <v>1275</v>
      </c>
      <c r="F2248" s="221" t="s">
        <v>1277</v>
      </c>
      <c r="G2248" s="221" t="s">
        <v>1277</v>
      </c>
    </row>
    <row r="2249" spans="1:7" x14ac:dyDescent="0.2">
      <c r="A2249" s="185">
        <v>9121</v>
      </c>
      <c r="B2249" s="184" t="s">
        <v>1504</v>
      </c>
      <c r="C2249" s="185" t="s">
        <v>1485</v>
      </c>
      <c r="D2249" s="221" t="s">
        <v>1278</v>
      </c>
      <c r="E2249" s="221" t="s">
        <v>1275</v>
      </c>
      <c r="F2249" s="221" t="s">
        <v>1277</v>
      </c>
      <c r="G2249" s="221" t="s">
        <v>1277</v>
      </c>
    </row>
    <row r="2250" spans="1:7" x14ac:dyDescent="0.2">
      <c r="A2250" s="185">
        <v>9122</v>
      </c>
      <c r="B2250" s="184" t="s">
        <v>1505</v>
      </c>
      <c r="C2250" s="185" t="s">
        <v>1485</v>
      </c>
      <c r="D2250" s="221" t="s">
        <v>1278</v>
      </c>
      <c r="E2250" s="221" t="s">
        <v>1275</v>
      </c>
      <c r="F2250" s="221" t="s">
        <v>1277</v>
      </c>
      <c r="G2250" s="221" t="s">
        <v>1277</v>
      </c>
    </row>
    <row r="2251" spans="1:7" x14ac:dyDescent="0.2">
      <c r="A2251" s="185">
        <v>9123</v>
      </c>
      <c r="B2251" s="184" t="s">
        <v>1506</v>
      </c>
      <c r="C2251" s="185" t="s">
        <v>1485</v>
      </c>
      <c r="D2251" s="221" t="s">
        <v>1278</v>
      </c>
      <c r="E2251" s="221" t="s">
        <v>1275</v>
      </c>
      <c r="F2251" s="221" t="s">
        <v>1277</v>
      </c>
      <c r="G2251" s="221" t="s">
        <v>1276</v>
      </c>
    </row>
    <row r="2252" spans="1:7" x14ac:dyDescent="0.2">
      <c r="A2252" s="185">
        <v>9125</v>
      </c>
      <c r="B2252" s="184" t="s">
        <v>1507</v>
      </c>
      <c r="C2252" s="185" t="s">
        <v>1485</v>
      </c>
      <c r="D2252" s="221" t="s">
        <v>1278</v>
      </c>
      <c r="E2252" s="221" t="s">
        <v>1275</v>
      </c>
      <c r="F2252" s="221" t="s">
        <v>1277</v>
      </c>
      <c r="G2252" s="221" t="s">
        <v>1277</v>
      </c>
    </row>
    <row r="2253" spans="1:7" x14ac:dyDescent="0.2">
      <c r="A2253" s="185">
        <v>9130</v>
      </c>
      <c r="B2253" s="184" t="s">
        <v>1508</v>
      </c>
      <c r="C2253" s="185" t="s">
        <v>1485</v>
      </c>
      <c r="D2253" s="221" t="s">
        <v>1278</v>
      </c>
      <c r="E2253" s="221" t="s">
        <v>1275</v>
      </c>
      <c r="F2253" s="221" t="s">
        <v>1277</v>
      </c>
      <c r="G2253" s="221" t="s">
        <v>1276</v>
      </c>
    </row>
    <row r="2254" spans="1:7" x14ac:dyDescent="0.2">
      <c r="A2254" s="185">
        <v>9131</v>
      </c>
      <c r="B2254" s="184" t="s">
        <v>1509</v>
      </c>
      <c r="C2254" s="185" t="s">
        <v>1485</v>
      </c>
      <c r="D2254" s="221" t="s">
        <v>1278</v>
      </c>
      <c r="E2254" s="221" t="s">
        <v>1275</v>
      </c>
      <c r="F2254" s="221" t="s">
        <v>1277</v>
      </c>
      <c r="G2254" s="221" t="s">
        <v>1277</v>
      </c>
    </row>
    <row r="2255" spans="1:7" x14ac:dyDescent="0.2">
      <c r="A2255" s="185">
        <v>9132</v>
      </c>
      <c r="B2255" s="184" t="s">
        <v>1510</v>
      </c>
      <c r="C2255" s="185" t="s">
        <v>1485</v>
      </c>
      <c r="D2255" s="221" t="s">
        <v>1278</v>
      </c>
      <c r="E2255" s="221" t="s">
        <v>1275</v>
      </c>
      <c r="F2255" s="221" t="s">
        <v>1277</v>
      </c>
      <c r="G2255" s="221" t="s">
        <v>1276</v>
      </c>
    </row>
    <row r="2256" spans="1:7" x14ac:dyDescent="0.2">
      <c r="A2256" s="185">
        <v>9133</v>
      </c>
      <c r="B2256" s="184" t="s">
        <v>1511</v>
      </c>
      <c r="C2256" s="185" t="s">
        <v>1485</v>
      </c>
      <c r="D2256" s="221" t="s">
        <v>1278</v>
      </c>
      <c r="E2256" s="221" t="s">
        <v>1275</v>
      </c>
      <c r="F2256" s="221" t="s">
        <v>1277</v>
      </c>
      <c r="G2256" s="221" t="s">
        <v>1276</v>
      </c>
    </row>
    <row r="2257" spans="1:7" x14ac:dyDescent="0.2">
      <c r="A2257" s="185">
        <v>9135</v>
      </c>
      <c r="B2257" s="184" t="s">
        <v>1512</v>
      </c>
      <c r="C2257" s="185" t="s">
        <v>1485</v>
      </c>
      <c r="D2257" s="221" t="s">
        <v>1278</v>
      </c>
      <c r="E2257" s="221" t="s">
        <v>1275</v>
      </c>
      <c r="F2257" s="221" t="s">
        <v>1277</v>
      </c>
      <c r="G2257" s="221" t="s">
        <v>1277</v>
      </c>
    </row>
    <row r="2258" spans="1:7" x14ac:dyDescent="0.2">
      <c r="A2258" s="185">
        <v>9141</v>
      </c>
      <c r="B2258" s="184" t="s">
        <v>1513</v>
      </c>
      <c r="C2258" s="185" t="s">
        <v>1485</v>
      </c>
      <c r="D2258" s="221" t="s">
        <v>1278</v>
      </c>
      <c r="E2258" s="221" t="s">
        <v>1275</v>
      </c>
      <c r="F2258" s="221" t="s">
        <v>1277</v>
      </c>
      <c r="G2258" s="221" t="s">
        <v>1277</v>
      </c>
    </row>
    <row r="2259" spans="1:7" x14ac:dyDescent="0.2">
      <c r="A2259" s="185">
        <v>9142</v>
      </c>
      <c r="B2259" s="184" t="s">
        <v>1514</v>
      </c>
      <c r="C2259" s="185" t="s">
        <v>1485</v>
      </c>
      <c r="D2259" s="221" t="s">
        <v>1278</v>
      </c>
      <c r="E2259" s="221" t="s">
        <v>1275</v>
      </c>
      <c r="F2259" s="221" t="s">
        <v>1277</v>
      </c>
      <c r="G2259" s="221" t="s">
        <v>1277</v>
      </c>
    </row>
    <row r="2260" spans="1:7" x14ac:dyDescent="0.2">
      <c r="A2260" s="185">
        <v>9143</v>
      </c>
      <c r="B2260" s="184" t="s">
        <v>1515</v>
      </c>
      <c r="C2260" s="185" t="s">
        <v>1485</v>
      </c>
      <c r="D2260" s="221" t="s">
        <v>1278</v>
      </c>
      <c r="E2260" s="221" t="s">
        <v>1275</v>
      </c>
      <c r="F2260" s="221" t="s">
        <v>1277</v>
      </c>
      <c r="G2260" s="221" t="s">
        <v>1276</v>
      </c>
    </row>
    <row r="2261" spans="1:7" x14ac:dyDescent="0.2">
      <c r="A2261" s="185">
        <v>9150</v>
      </c>
      <c r="B2261" s="184" t="s">
        <v>1516</v>
      </c>
      <c r="C2261" s="185" t="s">
        <v>1485</v>
      </c>
      <c r="D2261" s="221" t="s">
        <v>1278</v>
      </c>
      <c r="E2261" s="221" t="s">
        <v>1275</v>
      </c>
      <c r="F2261" s="221" t="s">
        <v>1277</v>
      </c>
      <c r="G2261" s="221" t="s">
        <v>1277</v>
      </c>
    </row>
    <row r="2262" spans="1:7" x14ac:dyDescent="0.2">
      <c r="A2262" s="185">
        <v>9155</v>
      </c>
      <c r="B2262" s="184" t="s">
        <v>1891</v>
      </c>
      <c r="C2262" s="185" t="s">
        <v>1485</v>
      </c>
      <c r="D2262" s="221" t="s">
        <v>1278</v>
      </c>
      <c r="E2262" s="221" t="s">
        <v>1275</v>
      </c>
      <c r="F2262" s="221" t="s">
        <v>1277</v>
      </c>
      <c r="G2262" s="221" t="s">
        <v>1276</v>
      </c>
    </row>
    <row r="2263" spans="1:7" x14ac:dyDescent="0.2">
      <c r="A2263" s="185">
        <v>9161</v>
      </c>
      <c r="B2263" s="184" t="s">
        <v>1517</v>
      </c>
      <c r="C2263" s="185" t="s">
        <v>1485</v>
      </c>
      <c r="D2263" s="221" t="s">
        <v>1278</v>
      </c>
      <c r="E2263" s="221" t="s">
        <v>1275</v>
      </c>
      <c r="F2263" s="221" t="s">
        <v>1277</v>
      </c>
      <c r="G2263" s="221" t="s">
        <v>1277</v>
      </c>
    </row>
    <row r="2264" spans="1:7" x14ac:dyDescent="0.2">
      <c r="A2264" s="185">
        <v>9162</v>
      </c>
      <c r="B2264" s="184" t="s">
        <v>1518</v>
      </c>
      <c r="C2264" s="185" t="s">
        <v>1485</v>
      </c>
      <c r="D2264" s="221" t="s">
        <v>1278</v>
      </c>
      <c r="E2264" s="221" t="s">
        <v>1275</v>
      </c>
      <c r="F2264" s="221" t="s">
        <v>1277</v>
      </c>
      <c r="G2264" s="221" t="s">
        <v>1277</v>
      </c>
    </row>
    <row r="2265" spans="1:7" x14ac:dyDescent="0.2">
      <c r="A2265" s="185">
        <v>9163</v>
      </c>
      <c r="B2265" s="184" t="s">
        <v>1519</v>
      </c>
      <c r="C2265" s="185" t="s">
        <v>1485</v>
      </c>
      <c r="D2265" s="221" t="s">
        <v>1278</v>
      </c>
      <c r="E2265" s="221" t="s">
        <v>1275</v>
      </c>
      <c r="F2265" s="221" t="s">
        <v>1277</v>
      </c>
      <c r="G2265" s="221" t="s">
        <v>1276</v>
      </c>
    </row>
    <row r="2266" spans="1:7" x14ac:dyDescent="0.2">
      <c r="A2266" s="185">
        <v>9170</v>
      </c>
      <c r="B2266" s="184" t="s">
        <v>158</v>
      </c>
      <c r="C2266" s="185" t="s">
        <v>1485</v>
      </c>
      <c r="D2266" s="221" t="s">
        <v>1278</v>
      </c>
      <c r="E2266" s="221" t="s">
        <v>1275</v>
      </c>
      <c r="F2266" s="221" t="s">
        <v>1277</v>
      </c>
      <c r="G2266" s="221" t="s">
        <v>1277</v>
      </c>
    </row>
    <row r="2267" spans="1:7" x14ac:dyDescent="0.2">
      <c r="A2267" s="185">
        <v>9173</v>
      </c>
      <c r="B2267" s="184" t="s">
        <v>1520</v>
      </c>
      <c r="C2267" s="185" t="s">
        <v>1485</v>
      </c>
      <c r="D2267" s="221" t="s">
        <v>1278</v>
      </c>
      <c r="E2267" s="221" t="s">
        <v>1275</v>
      </c>
      <c r="F2267" s="221" t="s">
        <v>1277</v>
      </c>
      <c r="G2267" s="221" t="s">
        <v>1276</v>
      </c>
    </row>
    <row r="2268" spans="1:7" x14ac:dyDescent="0.2">
      <c r="A2268" s="185">
        <v>9181</v>
      </c>
      <c r="B2268" s="184" t="s">
        <v>1521</v>
      </c>
      <c r="C2268" s="185" t="s">
        <v>1485</v>
      </c>
      <c r="D2268" s="221" t="s">
        <v>1278</v>
      </c>
      <c r="E2268" s="221" t="s">
        <v>1275</v>
      </c>
      <c r="F2268" s="221" t="s">
        <v>1277</v>
      </c>
      <c r="G2268" s="221" t="s">
        <v>1277</v>
      </c>
    </row>
    <row r="2269" spans="1:7" x14ac:dyDescent="0.2">
      <c r="A2269" s="185">
        <v>9182</v>
      </c>
      <c r="B2269" s="184" t="s">
        <v>1522</v>
      </c>
      <c r="C2269" s="185" t="s">
        <v>1485</v>
      </c>
      <c r="D2269" s="221" t="s">
        <v>1278</v>
      </c>
      <c r="E2269" s="221" t="s">
        <v>1275</v>
      </c>
      <c r="F2269" s="221" t="s">
        <v>1277</v>
      </c>
      <c r="G2269" s="221" t="s">
        <v>1276</v>
      </c>
    </row>
    <row r="2270" spans="1:7" x14ac:dyDescent="0.2">
      <c r="A2270" s="185">
        <v>9183</v>
      </c>
      <c r="B2270" s="184" t="s">
        <v>1523</v>
      </c>
      <c r="C2270" s="185" t="s">
        <v>1485</v>
      </c>
      <c r="D2270" s="221" t="s">
        <v>1278</v>
      </c>
      <c r="E2270" s="221" t="s">
        <v>1275</v>
      </c>
      <c r="F2270" s="221" t="s">
        <v>1277</v>
      </c>
      <c r="G2270" s="221" t="s">
        <v>1276</v>
      </c>
    </row>
    <row r="2271" spans="1:7" x14ac:dyDescent="0.2">
      <c r="A2271" s="185">
        <v>9184</v>
      </c>
      <c r="B2271" s="184" t="s">
        <v>1524</v>
      </c>
      <c r="C2271" s="185" t="s">
        <v>1485</v>
      </c>
      <c r="D2271" s="221" t="s">
        <v>1278</v>
      </c>
      <c r="E2271" s="221" t="s">
        <v>1275</v>
      </c>
      <c r="F2271" s="221" t="s">
        <v>1277</v>
      </c>
      <c r="G2271" s="221" t="s">
        <v>1277</v>
      </c>
    </row>
    <row r="2272" spans="1:7" x14ac:dyDescent="0.2">
      <c r="A2272" s="185">
        <v>9201</v>
      </c>
      <c r="B2272" s="184" t="s">
        <v>1525</v>
      </c>
      <c r="C2272" s="185" t="s">
        <v>1485</v>
      </c>
      <c r="D2272" s="221" t="s">
        <v>1278</v>
      </c>
      <c r="E2272" s="221" t="s">
        <v>1275</v>
      </c>
      <c r="F2272" s="221" t="s">
        <v>1277</v>
      </c>
      <c r="G2272" s="221" t="s">
        <v>1277</v>
      </c>
    </row>
    <row r="2273" spans="1:7" x14ac:dyDescent="0.2">
      <c r="A2273" s="185">
        <v>9210</v>
      </c>
      <c r="B2273" s="184" t="s">
        <v>1526</v>
      </c>
      <c r="C2273" s="185" t="s">
        <v>1485</v>
      </c>
      <c r="D2273" s="221" t="s">
        <v>1278</v>
      </c>
      <c r="E2273" s="221" t="s">
        <v>1275</v>
      </c>
      <c r="F2273" s="221" t="s">
        <v>1277</v>
      </c>
      <c r="G2273" s="221" t="s">
        <v>1277</v>
      </c>
    </row>
    <row r="2274" spans="1:7" x14ac:dyDescent="0.2">
      <c r="A2274" s="185">
        <v>9212</v>
      </c>
      <c r="B2274" s="184" t="s">
        <v>1527</v>
      </c>
      <c r="C2274" s="185" t="s">
        <v>1485</v>
      </c>
      <c r="D2274" s="221" t="s">
        <v>1278</v>
      </c>
      <c r="E2274" s="221" t="s">
        <v>1275</v>
      </c>
      <c r="F2274" s="221" t="s">
        <v>1277</v>
      </c>
      <c r="G2274" s="221" t="s">
        <v>1276</v>
      </c>
    </row>
    <row r="2275" spans="1:7" x14ac:dyDescent="0.2">
      <c r="A2275" s="185">
        <v>9220</v>
      </c>
      <c r="B2275" s="184" t="s">
        <v>1528</v>
      </c>
      <c r="C2275" s="185" t="s">
        <v>1485</v>
      </c>
      <c r="D2275" s="221" t="s">
        <v>1278</v>
      </c>
      <c r="E2275" s="221" t="s">
        <v>1275</v>
      </c>
      <c r="F2275" s="221" t="s">
        <v>1277</v>
      </c>
      <c r="G2275" s="221" t="s">
        <v>1277</v>
      </c>
    </row>
    <row r="2276" spans="1:7" x14ac:dyDescent="0.2">
      <c r="A2276" s="185">
        <v>9231</v>
      </c>
      <c r="B2276" s="184" t="s">
        <v>1529</v>
      </c>
      <c r="C2276" s="185" t="s">
        <v>1485</v>
      </c>
      <c r="D2276" s="221" t="s">
        <v>1278</v>
      </c>
      <c r="E2276" s="221" t="s">
        <v>1275</v>
      </c>
      <c r="F2276" s="221" t="s">
        <v>1277</v>
      </c>
      <c r="G2276" s="221" t="s">
        <v>1276</v>
      </c>
    </row>
    <row r="2277" spans="1:7" x14ac:dyDescent="0.2">
      <c r="A2277" s="185">
        <v>9232</v>
      </c>
      <c r="B2277" s="184" t="s">
        <v>1530</v>
      </c>
      <c r="C2277" s="185" t="s">
        <v>1485</v>
      </c>
      <c r="D2277" s="221" t="s">
        <v>1278</v>
      </c>
      <c r="E2277" s="221" t="s">
        <v>1275</v>
      </c>
      <c r="F2277" s="221" t="s">
        <v>1277</v>
      </c>
      <c r="G2277" s="221" t="s">
        <v>1277</v>
      </c>
    </row>
    <row r="2278" spans="1:7" x14ac:dyDescent="0.2">
      <c r="A2278" s="185">
        <v>9241</v>
      </c>
      <c r="B2278" s="184" t="s">
        <v>1205</v>
      </c>
      <c r="C2278" s="185" t="s">
        <v>1485</v>
      </c>
      <c r="D2278" s="221" t="s">
        <v>1278</v>
      </c>
      <c r="E2278" s="221" t="s">
        <v>1275</v>
      </c>
      <c r="F2278" s="221" t="s">
        <v>1277</v>
      </c>
      <c r="G2278" s="221" t="s">
        <v>1277</v>
      </c>
    </row>
    <row r="2279" spans="1:7" x14ac:dyDescent="0.2">
      <c r="A2279" s="185">
        <v>9300</v>
      </c>
      <c r="B2279" s="184" t="s">
        <v>1206</v>
      </c>
      <c r="C2279" s="185" t="s">
        <v>1485</v>
      </c>
      <c r="D2279" s="221" t="s">
        <v>1278</v>
      </c>
      <c r="E2279" s="221" t="s">
        <v>1275</v>
      </c>
      <c r="F2279" s="221" t="s">
        <v>1277</v>
      </c>
      <c r="G2279" s="221" t="s">
        <v>1277</v>
      </c>
    </row>
    <row r="2280" spans="1:7" x14ac:dyDescent="0.2">
      <c r="A2280" s="185">
        <v>9302</v>
      </c>
      <c r="B2280" s="184" t="s">
        <v>1206</v>
      </c>
      <c r="C2280" s="185" t="s">
        <v>1485</v>
      </c>
      <c r="D2280" s="221" t="s">
        <v>1280</v>
      </c>
      <c r="E2280" s="221" t="s">
        <v>1275</v>
      </c>
      <c r="F2280" s="221" t="s">
        <v>1276</v>
      </c>
      <c r="G2280" s="221" t="s">
        <v>1277</v>
      </c>
    </row>
    <row r="2281" spans="1:7" x14ac:dyDescent="0.2">
      <c r="A2281" s="185">
        <v>9311</v>
      </c>
      <c r="B2281" s="184" t="s">
        <v>1207</v>
      </c>
      <c r="C2281" s="185" t="s">
        <v>1485</v>
      </c>
      <c r="D2281" s="221" t="s">
        <v>1278</v>
      </c>
      <c r="E2281" s="221" t="s">
        <v>1275</v>
      </c>
      <c r="F2281" s="221" t="s">
        <v>1277</v>
      </c>
      <c r="G2281" s="221" t="s">
        <v>1276</v>
      </c>
    </row>
    <row r="2282" spans="1:7" x14ac:dyDescent="0.2">
      <c r="A2282" s="185">
        <v>9312</v>
      </c>
      <c r="B2282" s="184" t="s">
        <v>1208</v>
      </c>
      <c r="C2282" s="185" t="s">
        <v>1485</v>
      </c>
      <c r="D2282" s="221" t="s">
        <v>1278</v>
      </c>
      <c r="E2282" s="221" t="s">
        <v>1275</v>
      </c>
      <c r="F2282" s="221" t="s">
        <v>1277</v>
      </c>
      <c r="G2282" s="221" t="s">
        <v>1276</v>
      </c>
    </row>
    <row r="2283" spans="1:7" x14ac:dyDescent="0.2">
      <c r="A2283" s="185">
        <v>9313</v>
      </c>
      <c r="B2283" s="184" t="s">
        <v>1209</v>
      </c>
      <c r="C2283" s="185" t="s">
        <v>1485</v>
      </c>
      <c r="D2283" s="221" t="s">
        <v>1278</v>
      </c>
      <c r="E2283" s="221" t="s">
        <v>1275</v>
      </c>
      <c r="F2283" s="221" t="s">
        <v>1277</v>
      </c>
      <c r="G2283" s="221" t="s">
        <v>1276</v>
      </c>
    </row>
    <row r="2284" spans="1:7" x14ac:dyDescent="0.2">
      <c r="A2284" s="185">
        <v>9314</v>
      </c>
      <c r="B2284" s="184" t="s">
        <v>1210</v>
      </c>
      <c r="C2284" s="185" t="s">
        <v>1485</v>
      </c>
      <c r="D2284" s="221" t="s">
        <v>1278</v>
      </c>
      <c r="E2284" s="221" t="s">
        <v>1275</v>
      </c>
      <c r="F2284" s="221" t="s">
        <v>1277</v>
      </c>
      <c r="G2284" s="221" t="s">
        <v>1277</v>
      </c>
    </row>
    <row r="2285" spans="1:7" x14ac:dyDescent="0.2">
      <c r="A2285" s="185">
        <v>9321</v>
      </c>
      <c r="B2285" s="184" t="s">
        <v>1211</v>
      </c>
      <c r="C2285" s="185" t="s">
        <v>1485</v>
      </c>
      <c r="D2285" s="221" t="s">
        <v>1278</v>
      </c>
      <c r="E2285" s="221" t="s">
        <v>1275</v>
      </c>
      <c r="F2285" s="221" t="s">
        <v>1277</v>
      </c>
      <c r="G2285" s="221" t="s">
        <v>1276</v>
      </c>
    </row>
    <row r="2286" spans="1:7" x14ac:dyDescent="0.2">
      <c r="A2286" s="185">
        <v>9322</v>
      </c>
      <c r="B2286" s="184" t="s">
        <v>1781</v>
      </c>
      <c r="C2286" s="185" t="s">
        <v>1485</v>
      </c>
      <c r="D2286" s="221" t="s">
        <v>1278</v>
      </c>
      <c r="E2286" s="221" t="s">
        <v>1275</v>
      </c>
      <c r="F2286" s="221" t="s">
        <v>1277</v>
      </c>
      <c r="G2286" s="221" t="s">
        <v>1276</v>
      </c>
    </row>
    <row r="2287" spans="1:7" x14ac:dyDescent="0.2">
      <c r="A2287" s="185">
        <v>9323</v>
      </c>
      <c r="B2287" s="184" t="s">
        <v>1212</v>
      </c>
      <c r="C2287" s="185" t="s">
        <v>2621</v>
      </c>
      <c r="D2287" s="221" t="s">
        <v>1278</v>
      </c>
      <c r="E2287" s="221" t="s">
        <v>1275</v>
      </c>
      <c r="F2287" s="221" t="s">
        <v>1277</v>
      </c>
      <c r="G2287" s="221" t="s">
        <v>1276</v>
      </c>
    </row>
    <row r="2288" spans="1:7" x14ac:dyDescent="0.2">
      <c r="A2288" s="185">
        <v>9330</v>
      </c>
      <c r="B2288" s="184" t="s">
        <v>1214</v>
      </c>
      <c r="C2288" s="185" t="s">
        <v>1485</v>
      </c>
      <c r="D2288" s="221" t="s">
        <v>1278</v>
      </c>
      <c r="E2288" s="221" t="s">
        <v>1275</v>
      </c>
      <c r="F2288" s="221" t="s">
        <v>1277</v>
      </c>
      <c r="G2288" s="221" t="s">
        <v>1277</v>
      </c>
    </row>
    <row r="2289" spans="1:7" x14ac:dyDescent="0.2">
      <c r="A2289" s="185">
        <v>9334</v>
      </c>
      <c r="B2289" s="184" t="s">
        <v>1215</v>
      </c>
      <c r="C2289" s="185" t="s">
        <v>1485</v>
      </c>
      <c r="D2289" s="221" t="s">
        <v>1278</v>
      </c>
      <c r="E2289" s="221" t="s">
        <v>1275</v>
      </c>
      <c r="F2289" s="221" t="s">
        <v>1277</v>
      </c>
      <c r="G2289" s="221" t="s">
        <v>1276</v>
      </c>
    </row>
    <row r="2290" spans="1:7" x14ac:dyDescent="0.2">
      <c r="A2290" s="185">
        <v>9335</v>
      </c>
      <c r="B2290" s="184" t="s">
        <v>1216</v>
      </c>
      <c r="C2290" s="185" t="s">
        <v>1485</v>
      </c>
      <c r="D2290" s="221" t="s">
        <v>1278</v>
      </c>
      <c r="E2290" s="221" t="s">
        <v>1275</v>
      </c>
      <c r="F2290" s="221" t="s">
        <v>1277</v>
      </c>
      <c r="G2290" s="221" t="s">
        <v>1276</v>
      </c>
    </row>
    <row r="2291" spans="1:7" x14ac:dyDescent="0.2">
      <c r="A2291" s="185">
        <v>9341</v>
      </c>
      <c r="B2291" s="184" t="s">
        <v>1217</v>
      </c>
      <c r="C2291" s="185" t="s">
        <v>1485</v>
      </c>
      <c r="D2291" s="221" t="s">
        <v>1278</v>
      </c>
      <c r="E2291" s="221" t="s">
        <v>1275</v>
      </c>
      <c r="F2291" s="221" t="s">
        <v>1277</v>
      </c>
      <c r="G2291" s="221" t="s">
        <v>1277</v>
      </c>
    </row>
    <row r="2292" spans="1:7" x14ac:dyDescent="0.2">
      <c r="A2292" s="185">
        <v>9342</v>
      </c>
      <c r="B2292" s="184" t="s">
        <v>1218</v>
      </c>
      <c r="C2292" s="185" t="s">
        <v>1485</v>
      </c>
      <c r="D2292" s="221" t="s">
        <v>1278</v>
      </c>
      <c r="E2292" s="221" t="s">
        <v>1275</v>
      </c>
      <c r="F2292" s="221" t="s">
        <v>1277</v>
      </c>
      <c r="G2292" s="221" t="s">
        <v>1276</v>
      </c>
    </row>
    <row r="2293" spans="1:7" x14ac:dyDescent="0.2">
      <c r="A2293" s="185">
        <v>9343</v>
      </c>
      <c r="B2293" s="184" t="s">
        <v>1219</v>
      </c>
      <c r="C2293" s="185" t="s">
        <v>1485</v>
      </c>
      <c r="D2293" s="221" t="s">
        <v>1278</v>
      </c>
      <c r="E2293" s="221" t="s">
        <v>1275</v>
      </c>
      <c r="F2293" s="221" t="s">
        <v>1277</v>
      </c>
      <c r="G2293" s="221" t="s">
        <v>1276</v>
      </c>
    </row>
    <row r="2294" spans="1:7" x14ac:dyDescent="0.2">
      <c r="A2294" s="185">
        <v>9344</v>
      </c>
      <c r="B2294" s="184" t="s">
        <v>1220</v>
      </c>
      <c r="C2294" s="185" t="s">
        <v>1485</v>
      </c>
      <c r="D2294" s="221" t="s">
        <v>1278</v>
      </c>
      <c r="E2294" s="221" t="s">
        <v>1275</v>
      </c>
      <c r="F2294" s="221" t="s">
        <v>1277</v>
      </c>
      <c r="G2294" s="221" t="s">
        <v>1277</v>
      </c>
    </row>
    <row r="2295" spans="1:7" x14ac:dyDescent="0.2">
      <c r="A2295" s="185">
        <v>9345</v>
      </c>
      <c r="B2295" s="184" t="s">
        <v>1221</v>
      </c>
      <c r="C2295" s="185" t="s">
        <v>1485</v>
      </c>
      <c r="D2295" s="221" t="s">
        <v>1278</v>
      </c>
      <c r="E2295" s="221" t="s">
        <v>1275</v>
      </c>
      <c r="F2295" s="221" t="s">
        <v>1277</v>
      </c>
      <c r="G2295" s="221" t="s">
        <v>1276</v>
      </c>
    </row>
    <row r="2296" spans="1:7" x14ac:dyDescent="0.2">
      <c r="A2296" s="185">
        <v>9346</v>
      </c>
      <c r="B2296" s="184" t="s">
        <v>1222</v>
      </c>
      <c r="C2296" s="185" t="s">
        <v>1485</v>
      </c>
      <c r="D2296" s="221" t="s">
        <v>1278</v>
      </c>
      <c r="E2296" s="221" t="s">
        <v>1275</v>
      </c>
      <c r="F2296" s="221" t="s">
        <v>1277</v>
      </c>
      <c r="G2296" s="221" t="s">
        <v>1276</v>
      </c>
    </row>
    <row r="2297" spans="1:7" x14ac:dyDescent="0.2">
      <c r="A2297" s="185">
        <v>9360</v>
      </c>
      <c r="B2297" s="184" t="s">
        <v>1223</v>
      </c>
      <c r="C2297" s="185" t="s">
        <v>1485</v>
      </c>
      <c r="D2297" s="221" t="s">
        <v>1278</v>
      </c>
      <c r="E2297" s="221" t="s">
        <v>1275</v>
      </c>
      <c r="F2297" s="221" t="s">
        <v>1277</v>
      </c>
      <c r="G2297" s="221" t="s">
        <v>1277</v>
      </c>
    </row>
    <row r="2298" spans="1:7" x14ac:dyDescent="0.2">
      <c r="A2298" s="185">
        <v>9361</v>
      </c>
      <c r="B2298" s="184" t="s">
        <v>1224</v>
      </c>
      <c r="C2298" s="185" t="s">
        <v>1485</v>
      </c>
      <c r="D2298" s="221" t="s">
        <v>1278</v>
      </c>
      <c r="E2298" s="221" t="s">
        <v>1275</v>
      </c>
      <c r="F2298" s="221" t="s">
        <v>1277</v>
      </c>
      <c r="G2298" s="221" t="s">
        <v>1276</v>
      </c>
    </row>
    <row r="2299" spans="1:7" x14ac:dyDescent="0.2">
      <c r="A2299" s="185">
        <v>9362</v>
      </c>
      <c r="B2299" s="184" t="s">
        <v>1225</v>
      </c>
      <c r="C2299" s="185" t="s">
        <v>1485</v>
      </c>
      <c r="D2299" s="221" t="s">
        <v>1278</v>
      </c>
      <c r="E2299" s="221" t="s">
        <v>1275</v>
      </c>
      <c r="F2299" s="221" t="s">
        <v>1277</v>
      </c>
      <c r="G2299" s="221" t="s">
        <v>1276</v>
      </c>
    </row>
    <row r="2300" spans="1:7" x14ac:dyDescent="0.2">
      <c r="A2300" s="185">
        <v>9363</v>
      </c>
      <c r="B2300" s="184" t="s">
        <v>1226</v>
      </c>
      <c r="C2300" s="185" t="s">
        <v>1485</v>
      </c>
      <c r="D2300" s="221" t="s">
        <v>1278</v>
      </c>
      <c r="E2300" s="221" t="s">
        <v>1275</v>
      </c>
      <c r="F2300" s="221" t="s">
        <v>1277</v>
      </c>
      <c r="G2300" s="221" t="s">
        <v>1277</v>
      </c>
    </row>
    <row r="2301" spans="1:7" x14ac:dyDescent="0.2">
      <c r="A2301" s="185">
        <v>9371</v>
      </c>
      <c r="B2301" s="184" t="s">
        <v>1227</v>
      </c>
      <c r="C2301" s="185" t="s">
        <v>1485</v>
      </c>
      <c r="D2301" s="221" t="s">
        <v>1278</v>
      </c>
      <c r="E2301" s="221" t="s">
        <v>1275</v>
      </c>
      <c r="F2301" s="221" t="s">
        <v>1277</v>
      </c>
      <c r="G2301" s="221" t="s">
        <v>1277</v>
      </c>
    </row>
    <row r="2302" spans="1:7" x14ac:dyDescent="0.2">
      <c r="A2302" s="185">
        <v>9372</v>
      </c>
      <c r="B2302" s="184" t="s">
        <v>1228</v>
      </c>
      <c r="C2302" s="185" t="s">
        <v>1485</v>
      </c>
      <c r="D2302" s="221" t="s">
        <v>1278</v>
      </c>
      <c r="E2302" s="221" t="s">
        <v>1275</v>
      </c>
      <c r="F2302" s="221" t="s">
        <v>1277</v>
      </c>
      <c r="G2302" s="221" t="s">
        <v>1276</v>
      </c>
    </row>
    <row r="2303" spans="1:7" x14ac:dyDescent="0.2">
      <c r="A2303" s="185">
        <v>9373</v>
      </c>
      <c r="B2303" s="184" t="s">
        <v>1229</v>
      </c>
      <c r="C2303" s="185" t="s">
        <v>1485</v>
      </c>
      <c r="D2303" s="221" t="s">
        <v>1278</v>
      </c>
      <c r="E2303" s="221" t="s">
        <v>1275</v>
      </c>
      <c r="F2303" s="221" t="s">
        <v>1277</v>
      </c>
      <c r="G2303" s="221" t="s">
        <v>1277</v>
      </c>
    </row>
    <row r="2304" spans="1:7" x14ac:dyDescent="0.2">
      <c r="A2304" s="185">
        <v>9374</v>
      </c>
      <c r="B2304" s="184" t="s">
        <v>1230</v>
      </c>
      <c r="C2304" s="185" t="s">
        <v>1485</v>
      </c>
      <c r="D2304" s="221" t="s">
        <v>1278</v>
      </c>
      <c r="E2304" s="221" t="s">
        <v>1275</v>
      </c>
      <c r="F2304" s="221" t="s">
        <v>1277</v>
      </c>
      <c r="G2304" s="221" t="s">
        <v>1276</v>
      </c>
    </row>
    <row r="2305" spans="1:7" x14ac:dyDescent="0.2">
      <c r="A2305" s="185">
        <v>9375</v>
      </c>
      <c r="B2305" s="184" t="s">
        <v>1231</v>
      </c>
      <c r="C2305" s="185" t="s">
        <v>1485</v>
      </c>
      <c r="D2305" s="221" t="s">
        <v>1278</v>
      </c>
      <c r="E2305" s="221" t="s">
        <v>1275</v>
      </c>
      <c r="F2305" s="221" t="s">
        <v>1277</v>
      </c>
      <c r="G2305" s="221" t="s">
        <v>1277</v>
      </c>
    </row>
    <row r="2306" spans="1:7" x14ac:dyDescent="0.2">
      <c r="A2306" s="185">
        <v>9376</v>
      </c>
      <c r="B2306" s="184" t="s">
        <v>1232</v>
      </c>
      <c r="C2306" s="185" t="s">
        <v>1485</v>
      </c>
      <c r="D2306" s="221" t="s">
        <v>1278</v>
      </c>
      <c r="E2306" s="221" t="s">
        <v>1275</v>
      </c>
      <c r="F2306" s="221" t="s">
        <v>1277</v>
      </c>
      <c r="G2306" s="221" t="s">
        <v>1276</v>
      </c>
    </row>
    <row r="2307" spans="1:7" x14ac:dyDescent="0.2">
      <c r="A2307" s="185">
        <v>9400</v>
      </c>
      <c r="B2307" s="184" t="s">
        <v>1258</v>
      </c>
      <c r="C2307" s="185" t="s">
        <v>1485</v>
      </c>
      <c r="D2307" s="221" t="s">
        <v>1278</v>
      </c>
      <c r="E2307" s="221" t="s">
        <v>1275</v>
      </c>
      <c r="F2307" s="221" t="s">
        <v>1277</v>
      </c>
      <c r="G2307" s="221" t="s">
        <v>1277</v>
      </c>
    </row>
    <row r="2308" spans="1:7" x14ac:dyDescent="0.2">
      <c r="A2308" s="185">
        <v>9402</v>
      </c>
      <c r="B2308" s="184" t="s">
        <v>1233</v>
      </c>
      <c r="C2308" s="185" t="s">
        <v>1485</v>
      </c>
      <c r="D2308" s="221" t="s">
        <v>1280</v>
      </c>
      <c r="E2308" s="221" t="s">
        <v>1275</v>
      </c>
      <c r="F2308" s="221" t="s">
        <v>1276</v>
      </c>
      <c r="G2308" s="221" t="s">
        <v>1277</v>
      </c>
    </row>
    <row r="2309" spans="1:7" x14ac:dyDescent="0.2">
      <c r="A2309" s="185">
        <v>9411</v>
      </c>
      <c r="B2309" s="184" t="s">
        <v>1234</v>
      </c>
      <c r="C2309" s="185" t="s">
        <v>1485</v>
      </c>
      <c r="D2309" s="221" t="s">
        <v>1278</v>
      </c>
      <c r="E2309" s="221" t="s">
        <v>1275</v>
      </c>
      <c r="F2309" s="221" t="s">
        <v>1277</v>
      </c>
      <c r="G2309" s="221" t="s">
        <v>1276</v>
      </c>
    </row>
    <row r="2310" spans="1:7" x14ac:dyDescent="0.2">
      <c r="A2310" s="185">
        <v>9412</v>
      </c>
      <c r="B2310" s="184" t="s">
        <v>1235</v>
      </c>
      <c r="C2310" s="185" t="s">
        <v>1485</v>
      </c>
      <c r="D2310" s="221" t="s">
        <v>1278</v>
      </c>
      <c r="E2310" s="221" t="s">
        <v>1275</v>
      </c>
      <c r="F2310" s="221" t="s">
        <v>1277</v>
      </c>
      <c r="G2310" s="221" t="s">
        <v>1276</v>
      </c>
    </row>
    <row r="2311" spans="1:7" x14ac:dyDescent="0.2">
      <c r="A2311" s="185">
        <v>9413</v>
      </c>
      <c r="B2311" s="184" t="s">
        <v>1236</v>
      </c>
      <c r="C2311" s="185" t="s">
        <v>1485</v>
      </c>
      <c r="D2311" s="221" t="s">
        <v>1278</v>
      </c>
      <c r="E2311" s="221" t="s">
        <v>1275</v>
      </c>
      <c r="F2311" s="221" t="s">
        <v>1277</v>
      </c>
      <c r="G2311" s="221" t="s">
        <v>1276</v>
      </c>
    </row>
    <row r="2312" spans="1:7" x14ac:dyDescent="0.2">
      <c r="A2312" s="185">
        <v>9421</v>
      </c>
      <c r="B2312" s="184" t="s">
        <v>1237</v>
      </c>
      <c r="C2312" s="185" t="s">
        <v>1485</v>
      </c>
      <c r="D2312" s="221" t="s">
        <v>1278</v>
      </c>
      <c r="E2312" s="221" t="s">
        <v>1275</v>
      </c>
      <c r="F2312" s="221" t="s">
        <v>1277</v>
      </c>
      <c r="G2312" s="221" t="s">
        <v>1277</v>
      </c>
    </row>
    <row r="2313" spans="1:7" x14ac:dyDescent="0.2">
      <c r="A2313" s="185">
        <v>9422</v>
      </c>
      <c r="B2313" s="184" t="s">
        <v>1238</v>
      </c>
      <c r="C2313" s="185" t="s">
        <v>1485</v>
      </c>
      <c r="D2313" s="221" t="s">
        <v>1278</v>
      </c>
      <c r="E2313" s="221" t="s">
        <v>1275</v>
      </c>
      <c r="F2313" s="221" t="s">
        <v>1277</v>
      </c>
      <c r="G2313" s="221" t="s">
        <v>1276</v>
      </c>
    </row>
    <row r="2314" spans="1:7" x14ac:dyDescent="0.2">
      <c r="A2314" s="185">
        <v>9423</v>
      </c>
      <c r="B2314" s="184" t="s">
        <v>1239</v>
      </c>
      <c r="C2314" s="185" t="s">
        <v>1485</v>
      </c>
      <c r="D2314" s="221" t="s">
        <v>1278</v>
      </c>
      <c r="E2314" s="221" t="s">
        <v>1275</v>
      </c>
      <c r="F2314" s="221" t="s">
        <v>1277</v>
      </c>
      <c r="G2314" s="221" t="s">
        <v>1276</v>
      </c>
    </row>
    <row r="2315" spans="1:7" x14ac:dyDescent="0.2">
      <c r="A2315" s="185">
        <v>9431</v>
      </c>
      <c r="B2315" s="184" t="s">
        <v>1240</v>
      </c>
      <c r="C2315" s="185" t="s">
        <v>1485</v>
      </c>
      <c r="D2315" s="221" t="s">
        <v>1278</v>
      </c>
      <c r="E2315" s="221" t="s">
        <v>1275</v>
      </c>
      <c r="F2315" s="221" t="s">
        <v>1277</v>
      </c>
      <c r="G2315" s="221" t="s">
        <v>1277</v>
      </c>
    </row>
    <row r="2316" spans="1:7" x14ac:dyDescent="0.2">
      <c r="A2316" s="185">
        <v>9433</v>
      </c>
      <c r="B2316" s="184" t="s">
        <v>1241</v>
      </c>
      <c r="C2316" s="185" t="s">
        <v>1485</v>
      </c>
      <c r="D2316" s="221" t="s">
        <v>1278</v>
      </c>
      <c r="E2316" s="221" t="s">
        <v>1275</v>
      </c>
      <c r="F2316" s="221" t="s">
        <v>1277</v>
      </c>
      <c r="G2316" s="221" t="s">
        <v>1277</v>
      </c>
    </row>
    <row r="2317" spans="1:7" x14ac:dyDescent="0.2">
      <c r="A2317" s="185">
        <v>9441</v>
      </c>
      <c r="B2317" s="184" t="s">
        <v>1242</v>
      </c>
      <c r="C2317" s="185" t="s">
        <v>1485</v>
      </c>
      <c r="D2317" s="221" t="s">
        <v>1278</v>
      </c>
      <c r="E2317" s="221" t="s">
        <v>1275</v>
      </c>
      <c r="F2317" s="221" t="s">
        <v>1277</v>
      </c>
      <c r="G2317" s="221" t="s">
        <v>1276</v>
      </c>
    </row>
    <row r="2318" spans="1:7" x14ac:dyDescent="0.2">
      <c r="A2318" s="185">
        <v>9451</v>
      </c>
      <c r="B2318" s="184" t="s">
        <v>1243</v>
      </c>
      <c r="C2318" s="185" t="s">
        <v>1485</v>
      </c>
      <c r="D2318" s="221" t="s">
        <v>1278</v>
      </c>
      <c r="E2318" s="221" t="s">
        <v>1275</v>
      </c>
      <c r="F2318" s="221" t="s">
        <v>1277</v>
      </c>
      <c r="G2318" s="221" t="s">
        <v>1276</v>
      </c>
    </row>
    <row r="2319" spans="1:7" x14ac:dyDescent="0.2">
      <c r="A2319" s="185">
        <v>9461</v>
      </c>
      <c r="B2319" s="184" t="s">
        <v>1244</v>
      </c>
      <c r="C2319" s="185" t="s">
        <v>1485</v>
      </c>
      <c r="D2319" s="221" t="s">
        <v>1278</v>
      </c>
      <c r="E2319" s="221" t="s">
        <v>1275</v>
      </c>
      <c r="F2319" s="221" t="s">
        <v>1277</v>
      </c>
      <c r="G2319" s="221" t="s">
        <v>1276</v>
      </c>
    </row>
    <row r="2320" spans="1:7" x14ac:dyDescent="0.2">
      <c r="A2320" s="185">
        <v>9462</v>
      </c>
      <c r="B2320" s="184" t="s">
        <v>1245</v>
      </c>
      <c r="C2320" s="185" t="s">
        <v>1485</v>
      </c>
      <c r="D2320" s="221" t="s">
        <v>1278</v>
      </c>
      <c r="E2320" s="221" t="s">
        <v>1275</v>
      </c>
      <c r="F2320" s="221" t="s">
        <v>1277</v>
      </c>
      <c r="G2320" s="221" t="s">
        <v>1277</v>
      </c>
    </row>
    <row r="2321" spans="1:7" x14ac:dyDescent="0.2">
      <c r="A2321" s="185">
        <v>9463</v>
      </c>
      <c r="B2321" s="184" t="s">
        <v>1246</v>
      </c>
      <c r="C2321" s="185" t="s">
        <v>1485</v>
      </c>
      <c r="D2321" s="221" t="s">
        <v>1278</v>
      </c>
      <c r="E2321" s="221" t="s">
        <v>1275</v>
      </c>
      <c r="F2321" s="221" t="s">
        <v>1277</v>
      </c>
      <c r="G2321" s="221" t="s">
        <v>1276</v>
      </c>
    </row>
    <row r="2322" spans="1:7" x14ac:dyDescent="0.2">
      <c r="A2322" s="185">
        <v>9470</v>
      </c>
      <c r="B2322" s="184" t="s">
        <v>1247</v>
      </c>
      <c r="C2322" s="185" t="s">
        <v>1485</v>
      </c>
      <c r="D2322" s="221" t="s">
        <v>1278</v>
      </c>
      <c r="E2322" s="221" t="s">
        <v>1275</v>
      </c>
      <c r="F2322" s="221" t="s">
        <v>1277</v>
      </c>
      <c r="G2322" s="221" t="s">
        <v>1277</v>
      </c>
    </row>
    <row r="2323" spans="1:7" x14ac:dyDescent="0.2">
      <c r="A2323" s="185">
        <v>9472</v>
      </c>
      <c r="B2323" s="184" t="s">
        <v>1248</v>
      </c>
      <c r="C2323" s="185" t="s">
        <v>1485</v>
      </c>
      <c r="D2323" s="221" t="s">
        <v>1278</v>
      </c>
      <c r="E2323" s="221" t="s">
        <v>1275</v>
      </c>
      <c r="F2323" s="221" t="s">
        <v>1277</v>
      </c>
      <c r="G2323" s="221" t="s">
        <v>1276</v>
      </c>
    </row>
    <row r="2324" spans="1:7" x14ac:dyDescent="0.2">
      <c r="A2324" s="185">
        <v>9473</v>
      </c>
      <c r="B2324" s="184" t="s">
        <v>1531</v>
      </c>
      <c r="C2324" s="185" t="s">
        <v>1485</v>
      </c>
      <c r="D2324" s="221" t="s">
        <v>1278</v>
      </c>
      <c r="E2324" s="221" t="s">
        <v>1275</v>
      </c>
      <c r="F2324" s="221" t="s">
        <v>1277</v>
      </c>
      <c r="G2324" s="221" t="s">
        <v>1277</v>
      </c>
    </row>
    <row r="2325" spans="1:7" x14ac:dyDescent="0.2">
      <c r="A2325" s="185">
        <v>9500</v>
      </c>
      <c r="B2325" s="184" t="s">
        <v>280</v>
      </c>
      <c r="C2325" s="185" t="s">
        <v>1485</v>
      </c>
      <c r="D2325" s="221" t="s">
        <v>1278</v>
      </c>
      <c r="E2325" s="221" t="s">
        <v>1275</v>
      </c>
      <c r="F2325" s="221" t="s">
        <v>1277</v>
      </c>
      <c r="G2325" s="221" t="s">
        <v>1277</v>
      </c>
    </row>
    <row r="2326" spans="1:7" x14ac:dyDescent="0.2">
      <c r="A2326" s="185">
        <v>9501</v>
      </c>
      <c r="B2326" s="184" t="s">
        <v>280</v>
      </c>
      <c r="C2326" s="185" t="s">
        <v>1485</v>
      </c>
      <c r="D2326" s="221" t="s">
        <v>1280</v>
      </c>
      <c r="E2326" s="221" t="s">
        <v>1275</v>
      </c>
      <c r="F2326" s="221" t="s">
        <v>1276</v>
      </c>
      <c r="G2326" s="221" t="s">
        <v>1277</v>
      </c>
    </row>
    <row r="2327" spans="1:7" x14ac:dyDescent="0.2">
      <c r="A2327" s="185">
        <v>9503</v>
      </c>
      <c r="B2327" s="184" t="s">
        <v>280</v>
      </c>
      <c r="C2327" s="185" t="s">
        <v>1485</v>
      </c>
      <c r="D2327" s="221" t="s">
        <v>1280</v>
      </c>
      <c r="E2327" s="221" t="s">
        <v>1275</v>
      </c>
      <c r="F2327" s="221" t="s">
        <v>1276</v>
      </c>
      <c r="G2327" s="221" t="s">
        <v>1277</v>
      </c>
    </row>
    <row r="2328" spans="1:7" x14ac:dyDescent="0.2">
      <c r="A2328" s="185">
        <v>9504</v>
      </c>
      <c r="B2328" s="184" t="s">
        <v>1532</v>
      </c>
      <c r="C2328" s="185" t="s">
        <v>1485</v>
      </c>
      <c r="D2328" s="221" t="s">
        <v>1278</v>
      </c>
      <c r="E2328" s="221" t="s">
        <v>1275</v>
      </c>
      <c r="F2328" s="221" t="s">
        <v>1277</v>
      </c>
      <c r="G2328" s="221" t="s">
        <v>1276</v>
      </c>
    </row>
    <row r="2329" spans="1:7" x14ac:dyDescent="0.2">
      <c r="A2329" s="185">
        <v>9505</v>
      </c>
      <c r="B2329" s="184" t="s">
        <v>280</v>
      </c>
      <c r="C2329" s="185" t="s">
        <v>1485</v>
      </c>
      <c r="D2329" s="221" t="s">
        <v>1280</v>
      </c>
      <c r="E2329" s="221" t="s">
        <v>1275</v>
      </c>
      <c r="F2329" s="221" t="s">
        <v>1276</v>
      </c>
      <c r="G2329" s="221" t="s">
        <v>1277</v>
      </c>
    </row>
    <row r="2330" spans="1:7" x14ac:dyDescent="0.2">
      <c r="A2330" s="185">
        <v>9506</v>
      </c>
      <c r="B2330" s="184" t="s">
        <v>280</v>
      </c>
      <c r="C2330" s="185" t="s">
        <v>1485</v>
      </c>
      <c r="D2330" s="221" t="s">
        <v>1280</v>
      </c>
      <c r="E2330" s="221" t="s">
        <v>1275</v>
      </c>
      <c r="F2330" s="221" t="s">
        <v>1276</v>
      </c>
      <c r="G2330" s="221" t="s">
        <v>1277</v>
      </c>
    </row>
    <row r="2331" spans="1:7" x14ac:dyDescent="0.2">
      <c r="A2331" s="185">
        <v>9507</v>
      </c>
      <c r="B2331" s="184" t="s">
        <v>280</v>
      </c>
      <c r="C2331" s="185" t="s">
        <v>1485</v>
      </c>
      <c r="D2331" s="221" t="s">
        <v>1280</v>
      </c>
      <c r="E2331" s="221" t="s">
        <v>1275</v>
      </c>
      <c r="F2331" s="221" t="s">
        <v>1276</v>
      </c>
      <c r="G2331" s="221" t="s">
        <v>1277</v>
      </c>
    </row>
    <row r="2332" spans="1:7" x14ac:dyDescent="0.2">
      <c r="A2332" s="185">
        <v>9508</v>
      </c>
      <c r="B2332" s="184" t="s">
        <v>280</v>
      </c>
      <c r="C2332" s="185" t="s">
        <v>1485</v>
      </c>
      <c r="D2332" s="221" t="s">
        <v>1280</v>
      </c>
      <c r="E2332" s="221" t="s">
        <v>1275</v>
      </c>
      <c r="F2332" s="221" t="s">
        <v>1276</v>
      </c>
      <c r="G2332" s="221" t="s">
        <v>1277</v>
      </c>
    </row>
    <row r="2333" spans="1:7" x14ac:dyDescent="0.2">
      <c r="A2333" s="185">
        <v>9520</v>
      </c>
      <c r="B2333" s="184" t="s">
        <v>1533</v>
      </c>
      <c r="C2333" s="185" t="s">
        <v>1485</v>
      </c>
      <c r="D2333" s="221" t="s">
        <v>1278</v>
      </c>
      <c r="E2333" s="221" t="s">
        <v>1275</v>
      </c>
      <c r="F2333" s="221" t="s">
        <v>1277</v>
      </c>
      <c r="G2333" s="221" t="s">
        <v>1276</v>
      </c>
    </row>
    <row r="2334" spans="1:7" x14ac:dyDescent="0.2">
      <c r="A2334" s="185">
        <v>9521</v>
      </c>
      <c r="B2334" s="184" t="s">
        <v>1534</v>
      </c>
      <c r="C2334" s="185" t="s">
        <v>1485</v>
      </c>
      <c r="D2334" s="221" t="s">
        <v>1278</v>
      </c>
      <c r="E2334" s="221" t="s">
        <v>1275</v>
      </c>
      <c r="F2334" s="221" t="s">
        <v>1277</v>
      </c>
      <c r="G2334" s="221" t="s">
        <v>1277</v>
      </c>
    </row>
    <row r="2335" spans="1:7" x14ac:dyDescent="0.2">
      <c r="A2335" s="185">
        <v>9523</v>
      </c>
      <c r="B2335" s="184" t="s">
        <v>1535</v>
      </c>
      <c r="C2335" s="185" t="s">
        <v>1485</v>
      </c>
      <c r="D2335" s="221" t="s">
        <v>1278</v>
      </c>
      <c r="E2335" s="221" t="s">
        <v>1275</v>
      </c>
      <c r="F2335" s="221" t="s">
        <v>1277</v>
      </c>
      <c r="G2335" s="221" t="s">
        <v>1277</v>
      </c>
    </row>
    <row r="2336" spans="1:7" x14ac:dyDescent="0.2">
      <c r="A2336" s="185">
        <v>9524</v>
      </c>
      <c r="B2336" s="184" t="s">
        <v>1536</v>
      </c>
      <c r="C2336" s="185" t="s">
        <v>1485</v>
      </c>
      <c r="D2336" s="221" t="s">
        <v>1278</v>
      </c>
      <c r="E2336" s="221" t="s">
        <v>1275</v>
      </c>
      <c r="F2336" s="221" t="s">
        <v>1277</v>
      </c>
      <c r="G2336" s="221" t="s">
        <v>1277</v>
      </c>
    </row>
    <row r="2337" spans="1:7" x14ac:dyDescent="0.2">
      <c r="A2337" s="185">
        <v>9530</v>
      </c>
      <c r="B2337" s="184" t="s">
        <v>1537</v>
      </c>
      <c r="C2337" s="185" t="s">
        <v>1485</v>
      </c>
      <c r="D2337" s="221" t="s">
        <v>1278</v>
      </c>
      <c r="E2337" s="221" t="s">
        <v>1275</v>
      </c>
      <c r="F2337" s="221" t="s">
        <v>1277</v>
      </c>
      <c r="G2337" s="221" t="s">
        <v>1277</v>
      </c>
    </row>
    <row r="2338" spans="1:7" x14ac:dyDescent="0.2">
      <c r="A2338" s="185">
        <v>9531</v>
      </c>
      <c r="B2338" s="184" t="s">
        <v>1538</v>
      </c>
      <c r="C2338" s="185" t="s">
        <v>1485</v>
      </c>
      <c r="D2338" s="221" t="s">
        <v>1278</v>
      </c>
      <c r="E2338" s="221" t="s">
        <v>1275</v>
      </c>
      <c r="F2338" s="221" t="s">
        <v>1277</v>
      </c>
      <c r="G2338" s="221" t="s">
        <v>1276</v>
      </c>
    </row>
    <row r="2339" spans="1:7" x14ac:dyDescent="0.2">
      <c r="A2339" s="185">
        <v>9535</v>
      </c>
      <c r="B2339" s="184" t="s">
        <v>1539</v>
      </c>
      <c r="C2339" s="185" t="s">
        <v>1485</v>
      </c>
      <c r="D2339" s="221" t="s">
        <v>1278</v>
      </c>
      <c r="E2339" s="221" t="s">
        <v>1275</v>
      </c>
      <c r="F2339" s="221" t="s">
        <v>1277</v>
      </c>
      <c r="G2339" s="221" t="s">
        <v>1277</v>
      </c>
    </row>
    <row r="2340" spans="1:7" x14ac:dyDescent="0.2">
      <c r="A2340" s="185">
        <v>9536</v>
      </c>
      <c r="B2340" s="184" t="s">
        <v>1540</v>
      </c>
      <c r="C2340" s="185" t="s">
        <v>1485</v>
      </c>
      <c r="D2340" s="221" t="s">
        <v>1278</v>
      </c>
      <c r="E2340" s="221" t="s">
        <v>1275</v>
      </c>
      <c r="F2340" s="221" t="s">
        <v>1277</v>
      </c>
      <c r="G2340" s="221" t="s">
        <v>1276</v>
      </c>
    </row>
    <row r="2341" spans="1:7" x14ac:dyDescent="0.2">
      <c r="A2341" s="185">
        <v>9541</v>
      </c>
      <c r="B2341" s="184" t="s">
        <v>1541</v>
      </c>
      <c r="C2341" s="185" t="s">
        <v>1485</v>
      </c>
      <c r="D2341" s="221" t="s">
        <v>1278</v>
      </c>
      <c r="E2341" s="221" t="s">
        <v>1275</v>
      </c>
      <c r="F2341" s="221" t="s">
        <v>1277</v>
      </c>
      <c r="G2341" s="221" t="s">
        <v>1276</v>
      </c>
    </row>
    <row r="2342" spans="1:7" x14ac:dyDescent="0.2">
      <c r="A2342" s="185">
        <v>9542</v>
      </c>
      <c r="B2342" s="184" t="s">
        <v>1542</v>
      </c>
      <c r="C2342" s="185" t="s">
        <v>1485</v>
      </c>
      <c r="D2342" s="221" t="s">
        <v>1278</v>
      </c>
      <c r="E2342" s="221" t="s">
        <v>1275</v>
      </c>
      <c r="F2342" s="221" t="s">
        <v>1277</v>
      </c>
      <c r="G2342" s="221" t="s">
        <v>1277</v>
      </c>
    </row>
    <row r="2343" spans="1:7" x14ac:dyDescent="0.2">
      <c r="A2343" s="185">
        <v>9543</v>
      </c>
      <c r="B2343" s="184" t="s">
        <v>125</v>
      </c>
      <c r="C2343" s="185" t="s">
        <v>1485</v>
      </c>
      <c r="D2343" s="221" t="s">
        <v>1278</v>
      </c>
      <c r="E2343" s="221" t="s">
        <v>1275</v>
      </c>
      <c r="F2343" s="221" t="s">
        <v>1277</v>
      </c>
      <c r="G2343" s="221" t="s">
        <v>1276</v>
      </c>
    </row>
    <row r="2344" spans="1:7" x14ac:dyDescent="0.2">
      <c r="A2344" s="185">
        <v>9544</v>
      </c>
      <c r="B2344" s="184" t="s">
        <v>1543</v>
      </c>
      <c r="C2344" s="185" t="s">
        <v>1485</v>
      </c>
      <c r="D2344" s="221" t="s">
        <v>1278</v>
      </c>
      <c r="E2344" s="221" t="s">
        <v>1275</v>
      </c>
      <c r="F2344" s="221" t="s">
        <v>1277</v>
      </c>
      <c r="G2344" s="221" t="s">
        <v>1276</v>
      </c>
    </row>
    <row r="2345" spans="1:7" x14ac:dyDescent="0.2">
      <c r="A2345" s="185">
        <v>9545</v>
      </c>
      <c r="B2345" s="184" t="s">
        <v>1544</v>
      </c>
      <c r="C2345" s="185" t="s">
        <v>1485</v>
      </c>
      <c r="D2345" s="221" t="s">
        <v>1278</v>
      </c>
      <c r="E2345" s="221" t="s">
        <v>1275</v>
      </c>
      <c r="F2345" s="221" t="s">
        <v>1277</v>
      </c>
      <c r="G2345" s="221" t="s">
        <v>1277</v>
      </c>
    </row>
    <row r="2346" spans="1:7" x14ac:dyDescent="0.2">
      <c r="A2346" s="185">
        <v>9546</v>
      </c>
      <c r="B2346" s="184" t="s">
        <v>1545</v>
      </c>
      <c r="C2346" s="185" t="s">
        <v>1485</v>
      </c>
      <c r="D2346" s="221" t="s">
        <v>1278</v>
      </c>
      <c r="E2346" s="221" t="s">
        <v>1275</v>
      </c>
      <c r="F2346" s="221" t="s">
        <v>1277</v>
      </c>
      <c r="G2346" s="221" t="s">
        <v>1277</v>
      </c>
    </row>
    <row r="2347" spans="1:7" x14ac:dyDescent="0.2">
      <c r="A2347" s="185">
        <v>9551</v>
      </c>
      <c r="B2347" s="184" t="s">
        <v>1546</v>
      </c>
      <c r="C2347" s="185" t="s">
        <v>1485</v>
      </c>
      <c r="D2347" s="221" t="s">
        <v>1278</v>
      </c>
      <c r="E2347" s="221" t="s">
        <v>1275</v>
      </c>
      <c r="F2347" s="221" t="s">
        <v>1277</v>
      </c>
      <c r="G2347" s="221" t="s">
        <v>1277</v>
      </c>
    </row>
    <row r="2348" spans="1:7" x14ac:dyDescent="0.2">
      <c r="A2348" s="185">
        <v>9552</v>
      </c>
      <c r="B2348" s="184" t="s">
        <v>1547</v>
      </c>
      <c r="C2348" s="185" t="s">
        <v>1485</v>
      </c>
      <c r="D2348" s="221" t="s">
        <v>1278</v>
      </c>
      <c r="E2348" s="221" t="s">
        <v>1275</v>
      </c>
      <c r="F2348" s="221" t="s">
        <v>1277</v>
      </c>
      <c r="G2348" s="221" t="s">
        <v>1276</v>
      </c>
    </row>
    <row r="2349" spans="1:7" x14ac:dyDescent="0.2">
      <c r="A2349" s="185">
        <v>9554</v>
      </c>
      <c r="B2349" s="184" t="s">
        <v>1548</v>
      </c>
      <c r="C2349" s="185" t="s">
        <v>1485</v>
      </c>
      <c r="D2349" s="221" t="s">
        <v>1278</v>
      </c>
      <c r="E2349" s="221" t="s">
        <v>1275</v>
      </c>
      <c r="F2349" s="221" t="s">
        <v>1277</v>
      </c>
      <c r="G2349" s="221" t="s">
        <v>1276</v>
      </c>
    </row>
    <row r="2350" spans="1:7" x14ac:dyDescent="0.2">
      <c r="A2350" s="185">
        <v>9555</v>
      </c>
      <c r="B2350" s="184" t="s">
        <v>1549</v>
      </c>
      <c r="C2350" s="185" t="s">
        <v>1485</v>
      </c>
      <c r="D2350" s="221" t="s">
        <v>1278</v>
      </c>
      <c r="E2350" s="221" t="s">
        <v>1275</v>
      </c>
      <c r="F2350" s="221" t="s">
        <v>1277</v>
      </c>
      <c r="G2350" s="221" t="s">
        <v>1277</v>
      </c>
    </row>
    <row r="2351" spans="1:7" x14ac:dyDescent="0.2">
      <c r="A2351" s="185">
        <v>9556</v>
      </c>
      <c r="B2351" s="184" t="s">
        <v>1550</v>
      </c>
      <c r="C2351" s="185" t="s">
        <v>1485</v>
      </c>
      <c r="D2351" s="221" t="s">
        <v>1278</v>
      </c>
      <c r="E2351" s="221" t="s">
        <v>1275</v>
      </c>
      <c r="F2351" s="221" t="s">
        <v>1277</v>
      </c>
      <c r="G2351" s="221" t="s">
        <v>1277</v>
      </c>
    </row>
    <row r="2352" spans="1:7" x14ac:dyDescent="0.2">
      <c r="A2352" s="185">
        <v>9560</v>
      </c>
      <c r="B2352" s="184" t="s">
        <v>1551</v>
      </c>
      <c r="C2352" s="185" t="s">
        <v>1485</v>
      </c>
      <c r="D2352" s="221" t="s">
        <v>1278</v>
      </c>
      <c r="E2352" s="221" t="s">
        <v>1275</v>
      </c>
      <c r="F2352" s="221" t="s">
        <v>1277</v>
      </c>
      <c r="G2352" s="221" t="s">
        <v>1277</v>
      </c>
    </row>
    <row r="2353" spans="1:7" x14ac:dyDescent="0.2">
      <c r="A2353" s="185">
        <v>9562</v>
      </c>
      <c r="B2353" s="184" t="s">
        <v>1552</v>
      </c>
      <c r="C2353" s="185" t="s">
        <v>1485</v>
      </c>
      <c r="D2353" s="221" t="s">
        <v>1278</v>
      </c>
      <c r="E2353" s="221" t="s">
        <v>1275</v>
      </c>
      <c r="F2353" s="221" t="s">
        <v>1277</v>
      </c>
      <c r="G2353" s="221" t="s">
        <v>1276</v>
      </c>
    </row>
    <row r="2354" spans="1:7" x14ac:dyDescent="0.2">
      <c r="A2354" s="185">
        <v>9563</v>
      </c>
      <c r="B2354" s="184" t="s">
        <v>1553</v>
      </c>
      <c r="C2354" s="185" t="s">
        <v>1485</v>
      </c>
      <c r="D2354" s="221" t="s">
        <v>1278</v>
      </c>
      <c r="E2354" s="221" t="s">
        <v>1275</v>
      </c>
      <c r="F2354" s="221" t="s">
        <v>1277</v>
      </c>
      <c r="G2354" s="221" t="s">
        <v>1276</v>
      </c>
    </row>
    <row r="2355" spans="1:7" x14ac:dyDescent="0.2">
      <c r="A2355" s="185">
        <v>9564</v>
      </c>
      <c r="B2355" s="184" t="s">
        <v>1554</v>
      </c>
      <c r="C2355" s="185" t="s">
        <v>1485</v>
      </c>
      <c r="D2355" s="221" t="s">
        <v>1278</v>
      </c>
      <c r="E2355" s="221" t="s">
        <v>1275</v>
      </c>
      <c r="F2355" s="221" t="s">
        <v>1277</v>
      </c>
      <c r="G2355" s="221" t="s">
        <v>1277</v>
      </c>
    </row>
    <row r="2356" spans="1:7" x14ac:dyDescent="0.2">
      <c r="A2356" s="185">
        <v>9565</v>
      </c>
      <c r="B2356" s="184" t="s">
        <v>1555</v>
      </c>
      <c r="C2356" s="185" t="s">
        <v>1485</v>
      </c>
      <c r="D2356" s="221" t="s">
        <v>1278</v>
      </c>
      <c r="E2356" s="221" t="s">
        <v>1275</v>
      </c>
      <c r="F2356" s="221" t="s">
        <v>1277</v>
      </c>
      <c r="G2356" s="221" t="s">
        <v>1276</v>
      </c>
    </row>
    <row r="2357" spans="1:7" x14ac:dyDescent="0.2">
      <c r="A2357" s="185">
        <v>9570</v>
      </c>
      <c r="B2357" s="184" t="s">
        <v>1556</v>
      </c>
      <c r="C2357" s="185" t="s">
        <v>1485</v>
      </c>
      <c r="D2357" s="221" t="s">
        <v>1278</v>
      </c>
      <c r="E2357" s="221" t="s">
        <v>1275</v>
      </c>
      <c r="F2357" s="221" t="s">
        <v>1277</v>
      </c>
      <c r="G2357" s="221" t="s">
        <v>1276</v>
      </c>
    </row>
    <row r="2358" spans="1:7" x14ac:dyDescent="0.2">
      <c r="A2358" s="185">
        <v>9571</v>
      </c>
      <c r="B2358" s="184" t="s">
        <v>1557</v>
      </c>
      <c r="C2358" s="185" t="s">
        <v>1485</v>
      </c>
      <c r="D2358" s="221" t="s">
        <v>1278</v>
      </c>
      <c r="E2358" s="221" t="s">
        <v>1275</v>
      </c>
      <c r="F2358" s="221" t="s">
        <v>1277</v>
      </c>
      <c r="G2358" s="221" t="s">
        <v>1277</v>
      </c>
    </row>
    <row r="2359" spans="1:7" x14ac:dyDescent="0.2">
      <c r="A2359" s="185">
        <v>9572</v>
      </c>
      <c r="B2359" s="184" t="s">
        <v>1558</v>
      </c>
      <c r="C2359" s="185" t="s">
        <v>1485</v>
      </c>
      <c r="D2359" s="221" t="s">
        <v>1278</v>
      </c>
      <c r="E2359" s="221" t="s">
        <v>1275</v>
      </c>
      <c r="F2359" s="221" t="s">
        <v>1277</v>
      </c>
      <c r="G2359" s="221" t="s">
        <v>1276</v>
      </c>
    </row>
    <row r="2360" spans="1:7" x14ac:dyDescent="0.2">
      <c r="A2360" s="185">
        <v>9580</v>
      </c>
      <c r="B2360" s="184" t="s">
        <v>1559</v>
      </c>
      <c r="C2360" s="185" t="s">
        <v>1485</v>
      </c>
      <c r="D2360" s="221" t="s">
        <v>1278</v>
      </c>
      <c r="E2360" s="221" t="s">
        <v>1275</v>
      </c>
      <c r="F2360" s="221" t="s">
        <v>1277</v>
      </c>
      <c r="G2360" s="221" t="s">
        <v>1277</v>
      </c>
    </row>
    <row r="2361" spans="1:7" x14ac:dyDescent="0.2">
      <c r="A2361" s="185">
        <v>9581</v>
      </c>
      <c r="B2361" s="184" t="s">
        <v>653</v>
      </c>
      <c r="C2361" s="185" t="s">
        <v>1485</v>
      </c>
      <c r="D2361" s="221" t="s">
        <v>1278</v>
      </c>
      <c r="E2361" s="221" t="s">
        <v>1275</v>
      </c>
      <c r="F2361" s="221" t="s">
        <v>1277</v>
      </c>
      <c r="G2361" s="221" t="s">
        <v>1277</v>
      </c>
    </row>
    <row r="2362" spans="1:7" x14ac:dyDescent="0.2">
      <c r="A2362" s="185">
        <v>9582</v>
      </c>
      <c r="B2362" s="184" t="s">
        <v>37</v>
      </c>
      <c r="C2362" s="185" t="s">
        <v>1485</v>
      </c>
      <c r="D2362" s="221" t="s">
        <v>1278</v>
      </c>
      <c r="E2362" s="221" t="s">
        <v>1275</v>
      </c>
      <c r="F2362" s="221" t="s">
        <v>1277</v>
      </c>
      <c r="G2362" s="221" t="s">
        <v>1276</v>
      </c>
    </row>
    <row r="2363" spans="1:7" x14ac:dyDescent="0.2">
      <c r="A2363" s="185">
        <v>9583</v>
      </c>
      <c r="B2363" s="184" t="s">
        <v>38</v>
      </c>
      <c r="C2363" s="185" t="s">
        <v>1485</v>
      </c>
      <c r="D2363" s="221" t="s">
        <v>1278</v>
      </c>
      <c r="E2363" s="221" t="s">
        <v>1275</v>
      </c>
      <c r="F2363" s="221" t="s">
        <v>1277</v>
      </c>
      <c r="G2363" s="221" t="s">
        <v>1276</v>
      </c>
    </row>
    <row r="2364" spans="1:7" x14ac:dyDescent="0.2">
      <c r="A2364" s="185">
        <v>9584</v>
      </c>
      <c r="B2364" s="184" t="s">
        <v>39</v>
      </c>
      <c r="C2364" s="185" t="s">
        <v>1485</v>
      </c>
      <c r="D2364" s="221" t="s">
        <v>1278</v>
      </c>
      <c r="E2364" s="221" t="s">
        <v>1275</v>
      </c>
      <c r="F2364" s="221" t="s">
        <v>1277</v>
      </c>
      <c r="G2364" s="221" t="s">
        <v>1276</v>
      </c>
    </row>
    <row r="2365" spans="1:7" x14ac:dyDescent="0.2">
      <c r="A2365" s="185">
        <v>9585</v>
      </c>
      <c r="B2365" s="184" t="s">
        <v>40</v>
      </c>
      <c r="C2365" s="185" t="s">
        <v>1485</v>
      </c>
      <c r="D2365" s="221" t="s">
        <v>1278</v>
      </c>
      <c r="E2365" s="221" t="s">
        <v>1275</v>
      </c>
      <c r="F2365" s="221" t="s">
        <v>1277</v>
      </c>
      <c r="G2365" s="221" t="s">
        <v>1276</v>
      </c>
    </row>
    <row r="2366" spans="1:7" x14ac:dyDescent="0.2">
      <c r="A2366" s="185">
        <v>9586</v>
      </c>
      <c r="B2366" s="184" t="s">
        <v>41</v>
      </c>
      <c r="C2366" s="185" t="s">
        <v>1485</v>
      </c>
      <c r="D2366" s="221" t="s">
        <v>1278</v>
      </c>
      <c r="E2366" s="221" t="s">
        <v>1275</v>
      </c>
      <c r="F2366" s="221" t="s">
        <v>1277</v>
      </c>
      <c r="G2366" s="221" t="s">
        <v>1277</v>
      </c>
    </row>
    <row r="2367" spans="1:7" x14ac:dyDescent="0.2">
      <c r="A2367" s="185">
        <v>9587</v>
      </c>
      <c r="B2367" s="184" t="s">
        <v>42</v>
      </c>
      <c r="C2367" s="185" t="s">
        <v>1485</v>
      </c>
      <c r="D2367" s="221" t="s">
        <v>1278</v>
      </c>
      <c r="E2367" s="221" t="s">
        <v>1275</v>
      </c>
      <c r="F2367" s="221" t="s">
        <v>1277</v>
      </c>
      <c r="G2367" s="221" t="s">
        <v>1277</v>
      </c>
    </row>
    <row r="2368" spans="1:7" x14ac:dyDescent="0.2">
      <c r="A2368" s="185">
        <v>9601</v>
      </c>
      <c r="B2368" s="184" t="s">
        <v>43</v>
      </c>
      <c r="C2368" s="185" t="s">
        <v>1485</v>
      </c>
      <c r="D2368" s="221" t="s">
        <v>1278</v>
      </c>
      <c r="E2368" s="221" t="s">
        <v>1275</v>
      </c>
      <c r="F2368" s="221" t="s">
        <v>1277</v>
      </c>
      <c r="G2368" s="221" t="s">
        <v>1277</v>
      </c>
    </row>
    <row r="2369" spans="1:7" x14ac:dyDescent="0.2">
      <c r="A2369" s="185">
        <v>9602</v>
      </c>
      <c r="B2369" s="184" t="s">
        <v>44</v>
      </c>
      <c r="C2369" s="185" t="s">
        <v>1485</v>
      </c>
      <c r="D2369" s="221" t="s">
        <v>1278</v>
      </c>
      <c r="E2369" s="221" t="s">
        <v>1275</v>
      </c>
      <c r="F2369" s="221" t="s">
        <v>1277</v>
      </c>
      <c r="G2369" s="221" t="s">
        <v>1277</v>
      </c>
    </row>
    <row r="2370" spans="1:7" x14ac:dyDescent="0.2">
      <c r="A2370" s="185">
        <v>9611</v>
      </c>
      <c r="B2370" s="184" t="s">
        <v>45</v>
      </c>
      <c r="C2370" s="185" t="s">
        <v>1485</v>
      </c>
      <c r="D2370" s="221" t="s">
        <v>1278</v>
      </c>
      <c r="E2370" s="221" t="s">
        <v>1275</v>
      </c>
      <c r="F2370" s="221" t="s">
        <v>1277</v>
      </c>
      <c r="G2370" s="221" t="s">
        <v>1277</v>
      </c>
    </row>
    <row r="2371" spans="1:7" x14ac:dyDescent="0.2">
      <c r="A2371" s="185">
        <v>9612</v>
      </c>
      <c r="B2371" s="184" t="s">
        <v>46</v>
      </c>
      <c r="C2371" s="185" t="s">
        <v>1485</v>
      </c>
      <c r="D2371" s="221" t="s">
        <v>1278</v>
      </c>
      <c r="E2371" s="221" t="s">
        <v>1275</v>
      </c>
      <c r="F2371" s="221" t="s">
        <v>1277</v>
      </c>
      <c r="G2371" s="221" t="s">
        <v>1276</v>
      </c>
    </row>
    <row r="2372" spans="1:7" x14ac:dyDescent="0.2">
      <c r="A2372" s="185">
        <v>9613</v>
      </c>
      <c r="B2372" s="184" t="s">
        <v>47</v>
      </c>
      <c r="C2372" s="185" t="s">
        <v>1485</v>
      </c>
      <c r="D2372" s="221" t="s">
        <v>1278</v>
      </c>
      <c r="E2372" s="221" t="s">
        <v>1275</v>
      </c>
      <c r="F2372" s="221" t="s">
        <v>1277</v>
      </c>
      <c r="G2372" s="221" t="s">
        <v>1276</v>
      </c>
    </row>
    <row r="2373" spans="1:7" x14ac:dyDescent="0.2">
      <c r="A2373" s="185">
        <v>9614</v>
      </c>
      <c r="B2373" s="184" t="s">
        <v>48</v>
      </c>
      <c r="C2373" s="185" t="s">
        <v>1485</v>
      </c>
      <c r="D2373" s="221" t="s">
        <v>1278</v>
      </c>
      <c r="E2373" s="221" t="s">
        <v>1275</v>
      </c>
      <c r="F2373" s="221" t="s">
        <v>1277</v>
      </c>
      <c r="G2373" s="221" t="s">
        <v>1276</v>
      </c>
    </row>
    <row r="2374" spans="1:7" x14ac:dyDescent="0.2">
      <c r="A2374" s="185">
        <v>9615</v>
      </c>
      <c r="B2374" s="184" t="s">
        <v>49</v>
      </c>
      <c r="C2374" s="185" t="s">
        <v>1485</v>
      </c>
      <c r="D2374" s="221" t="s">
        <v>1278</v>
      </c>
      <c r="E2374" s="221" t="s">
        <v>1275</v>
      </c>
      <c r="F2374" s="221" t="s">
        <v>1277</v>
      </c>
      <c r="G2374" s="221" t="s">
        <v>1276</v>
      </c>
    </row>
    <row r="2375" spans="1:7" x14ac:dyDescent="0.2">
      <c r="A2375" s="185">
        <v>9620</v>
      </c>
      <c r="B2375" s="184" t="s">
        <v>50</v>
      </c>
      <c r="C2375" s="185" t="s">
        <v>1485</v>
      </c>
      <c r="D2375" s="221" t="s">
        <v>1278</v>
      </c>
      <c r="E2375" s="221" t="s">
        <v>1275</v>
      </c>
      <c r="F2375" s="221" t="s">
        <v>1277</v>
      </c>
      <c r="G2375" s="221" t="s">
        <v>1277</v>
      </c>
    </row>
    <row r="2376" spans="1:7" x14ac:dyDescent="0.2">
      <c r="A2376" s="185">
        <v>9622</v>
      </c>
      <c r="B2376" s="184" t="s">
        <v>51</v>
      </c>
      <c r="C2376" s="185" t="s">
        <v>1485</v>
      </c>
      <c r="D2376" s="221" t="s">
        <v>1278</v>
      </c>
      <c r="E2376" s="221" t="s">
        <v>1275</v>
      </c>
      <c r="F2376" s="221" t="s">
        <v>1277</v>
      </c>
      <c r="G2376" s="221" t="s">
        <v>1276</v>
      </c>
    </row>
    <row r="2377" spans="1:7" x14ac:dyDescent="0.2">
      <c r="A2377" s="185">
        <v>9623</v>
      </c>
      <c r="B2377" s="184" t="s">
        <v>52</v>
      </c>
      <c r="C2377" s="185" t="s">
        <v>1485</v>
      </c>
      <c r="D2377" s="221" t="s">
        <v>1278</v>
      </c>
      <c r="E2377" s="221" t="s">
        <v>1275</v>
      </c>
      <c r="F2377" s="221" t="s">
        <v>1277</v>
      </c>
      <c r="G2377" s="221" t="s">
        <v>1277</v>
      </c>
    </row>
    <row r="2378" spans="1:7" x14ac:dyDescent="0.2">
      <c r="A2378" s="185">
        <v>9624</v>
      </c>
      <c r="B2378" s="184" t="s">
        <v>2499</v>
      </c>
      <c r="C2378" s="185" t="s">
        <v>1485</v>
      </c>
      <c r="D2378" s="221" t="s">
        <v>1278</v>
      </c>
      <c r="E2378" s="221" t="s">
        <v>1275</v>
      </c>
      <c r="F2378" s="221" t="s">
        <v>1277</v>
      </c>
      <c r="G2378" s="221" t="s">
        <v>1276</v>
      </c>
    </row>
    <row r="2379" spans="1:7" x14ac:dyDescent="0.2">
      <c r="A2379" s="185">
        <v>9631</v>
      </c>
      <c r="B2379" s="184" t="s">
        <v>53</v>
      </c>
      <c r="C2379" s="185" t="s">
        <v>1485</v>
      </c>
      <c r="D2379" s="221" t="s">
        <v>1278</v>
      </c>
      <c r="E2379" s="221" t="s">
        <v>1275</v>
      </c>
      <c r="F2379" s="221" t="s">
        <v>1277</v>
      </c>
      <c r="G2379" s="221" t="s">
        <v>1276</v>
      </c>
    </row>
    <row r="2380" spans="1:7" x14ac:dyDescent="0.2">
      <c r="A2380" s="185">
        <v>9632</v>
      </c>
      <c r="B2380" s="184" t="s">
        <v>54</v>
      </c>
      <c r="C2380" s="185" t="s">
        <v>1485</v>
      </c>
      <c r="D2380" s="221" t="s">
        <v>1278</v>
      </c>
      <c r="E2380" s="221" t="s">
        <v>1275</v>
      </c>
      <c r="F2380" s="221" t="s">
        <v>1277</v>
      </c>
      <c r="G2380" s="221" t="s">
        <v>1277</v>
      </c>
    </row>
    <row r="2381" spans="1:7" x14ac:dyDescent="0.2">
      <c r="A2381" s="185">
        <v>9633</v>
      </c>
      <c r="B2381" s="184" t="s">
        <v>55</v>
      </c>
      <c r="C2381" s="185" t="s">
        <v>1485</v>
      </c>
      <c r="D2381" s="221" t="s">
        <v>1278</v>
      </c>
      <c r="E2381" s="221" t="s">
        <v>1275</v>
      </c>
      <c r="F2381" s="221" t="s">
        <v>1277</v>
      </c>
      <c r="G2381" s="221" t="s">
        <v>1276</v>
      </c>
    </row>
    <row r="2382" spans="1:7" x14ac:dyDescent="0.2">
      <c r="A2382" s="185">
        <v>9634</v>
      </c>
      <c r="B2382" s="184" t="s">
        <v>56</v>
      </c>
      <c r="C2382" s="185" t="s">
        <v>1485</v>
      </c>
      <c r="D2382" s="221" t="s">
        <v>1278</v>
      </c>
      <c r="E2382" s="221" t="s">
        <v>1275</v>
      </c>
      <c r="F2382" s="221" t="s">
        <v>1277</v>
      </c>
      <c r="G2382" s="221" t="s">
        <v>1276</v>
      </c>
    </row>
    <row r="2383" spans="1:7" x14ac:dyDescent="0.2">
      <c r="A2383" s="185">
        <v>9635</v>
      </c>
      <c r="B2383" s="184" t="s">
        <v>57</v>
      </c>
      <c r="C2383" s="185" t="s">
        <v>1485</v>
      </c>
      <c r="D2383" s="221" t="s">
        <v>1278</v>
      </c>
      <c r="E2383" s="221" t="s">
        <v>1275</v>
      </c>
      <c r="F2383" s="221" t="s">
        <v>1277</v>
      </c>
      <c r="G2383" s="221" t="s">
        <v>1276</v>
      </c>
    </row>
    <row r="2384" spans="1:7" x14ac:dyDescent="0.2">
      <c r="A2384" s="185">
        <v>9640</v>
      </c>
      <c r="B2384" s="184" t="s">
        <v>58</v>
      </c>
      <c r="C2384" s="185" t="s">
        <v>1485</v>
      </c>
      <c r="D2384" s="221" t="s">
        <v>1278</v>
      </c>
      <c r="E2384" s="221" t="s">
        <v>1275</v>
      </c>
      <c r="F2384" s="221" t="s">
        <v>1277</v>
      </c>
      <c r="G2384" s="221" t="s">
        <v>1277</v>
      </c>
    </row>
    <row r="2385" spans="1:7" x14ac:dyDescent="0.2">
      <c r="A2385" s="185">
        <v>9651</v>
      </c>
      <c r="B2385" s="184" t="s">
        <v>59</v>
      </c>
      <c r="C2385" s="185" t="s">
        <v>1485</v>
      </c>
      <c r="D2385" s="221" t="s">
        <v>1278</v>
      </c>
      <c r="E2385" s="221" t="s">
        <v>1275</v>
      </c>
      <c r="F2385" s="221" t="s">
        <v>1277</v>
      </c>
      <c r="G2385" s="221" t="s">
        <v>1276</v>
      </c>
    </row>
    <row r="2386" spans="1:7" x14ac:dyDescent="0.2">
      <c r="A2386" s="185">
        <v>9652</v>
      </c>
      <c r="B2386" s="184" t="s">
        <v>60</v>
      </c>
      <c r="C2386" s="185" t="s">
        <v>1485</v>
      </c>
      <c r="D2386" s="221" t="s">
        <v>1278</v>
      </c>
      <c r="E2386" s="221" t="s">
        <v>1275</v>
      </c>
      <c r="F2386" s="221" t="s">
        <v>1277</v>
      </c>
      <c r="G2386" s="221" t="s">
        <v>1276</v>
      </c>
    </row>
    <row r="2387" spans="1:7" x14ac:dyDescent="0.2">
      <c r="A2387" s="185">
        <v>9653</v>
      </c>
      <c r="B2387" s="184" t="s">
        <v>61</v>
      </c>
      <c r="C2387" s="185" t="s">
        <v>1485</v>
      </c>
      <c r="D2387" s="221" t="s">
        <v>1278</v>
      </c>
      <c r="E2387" s="221" t="s">
        <v>1275</v>
      </c>
      <c r="F2387" s="221" t="s">
        <v>1277</v>
      </c>
      <c r="G2387" s="221" t="s">
        <v>1276</v>
      </c>
    </row>
    <row r="2388" spans="1:7" x14ac:dyDescent="0.2">
      <c r="A2388" s="185">
        <v>9654</v>
      </c>
      <c r="B2388" s="184" t="s">
        <v>266</v>
      </c>
      <c r="C2388" s="185" t="s">
        <v>1485</v>
      </c>
      <c r="D2388" s="221" t="s">
        <v>1278</v>
      </c>
      <c r="E2388" s="221" t="s">
        <v>1275</v>
      </c>
      <c r="F2388" s="221" t="s">
        <v>1277</v>
      </c>
      <c r="G2388" s="221" t="s">
        <v>1277</v>
      </c>
    </row>
    <row r="2389" spans="1:7" x14ac:dyDescent="0.2">
      <c r="A2389" s="185">
        <v>9655</v>
      </c>
      <c r="B2389" s="184" t="s">
        <v>62</v>
      </c>
      <c r="C2389" s="185" t="s">
        <v>1485</v>
      </c>
      <c r="D2389" s="221" t="s">
        <v>1278</v>
      </c>
      <c r="E2389" s="221" t="s">
        <v>1275</v>
      </c>
      <c r="F2389" s="221" t="s">
        <v>1277</v>
      </c>
      <c r="G2389" s="221" t="s">
        <v>1276</v>
      </c>
    </row>
    <row r="2390" spans="1:7" x14ac:dyDescent="0.2">
      <c r="A2390" s="185">
        <v>9701</v>
      </c>
      <c r="B2390" s="184" t="s">
        <v>63</v>
      </c>
      <c r="C2390" s="185" t="s">
        <v>1485</v>
      </c>
      <c r="D2390" s="221" t="s">
        <v>1278</v>
      </c>
      <c r="E2390" s="221" t="s">
        <v>1275</v>
      </c>
      <c r="F2390" s="221" t="s">
        <v>1277</v>
      </c>
      <c r="G2390" s="221" t="s">
        <v>1276</v>
      </c>
    </row>
    <row r="2391" spans="1:7" x14ac:dyDescent="0.2">
      <c r="A2391" s="185">
        <v>9702</v>
      </c>
      <c r="B2391" s="184" t="s">
        <v>64</v>
      </c>
      <c r="C2391" s="185" t="s">
        <v>1485</v>
      </c>
      <c r="D2391" s="221" t="s">
        <v>1278</v>
      </c>
      <c r="E2391" s="221" t="s">
        <v>1275</v>
      </c>
      <c r="F2391" s="221" t="s">
        <v>1277</v>
      </c>
      <c r="G2391" s="221" t="s">
        <v>1277</v>
      </c>
    </row>
    <row r="2392" spans="1:7" x14ac:dyDescent="0.2">
      <c r="A2392" s="185">
        <v>9710</v>
      </c>
      <c r="B2392" s="184" t="s">
        <v>65</v>
      </c>
      <c r="C2392" s="185" t="s">
        <v>1485</v>
      </c>
      <c r="D2392" s="221" t="s">
        <v>1278</v>
      </c>
      <c r="E2392" s="221" t="s">
        <v>1275</v>
      </c>
      <c r="F2392" s="221" t="s">
        <v>1277</v>
      </c>
      <c r="G2392" s="221" t="s">
        <v>1277</v>
      </c>
    </row>
    <row r="2393" spans="1:7" x14ac:dyDescent="0.2">
      <c r="A2393" s="185">
        <v>9711</v>
      </c>
      <c r="B2393" s="184" t="s">
        <v>66</v>
      </c>
      <c r="C2393" s="185" t="s">
        <v>1485</v>
      </c>
      <c r="D2393" s="221" t="s">
        <v>1278</v>
      </c>
      <c r="E2393" s="221" t="s">
        <v>1275</v>
      </c>
      <c r="F2393" s="221" t="s">
        <v>1277</v>
      </c>
      <c r="G2393" s="221" t="s">
        <v>1276</v>
      </c>
    </row>
    <row r="2394" spans="1:7" x14ac:dyDescent="0.2">
      <c r="A2394" s="185">
        <v>9712</v>
      </c>
      <c r="B2394" s="184" t="s">
        <v>67</v>
      </c>
      <c r="C2394" s="185" t="s">
        <v>1485</v>
      </c>
      <c r="D2394" s="221" t="s">
        <v>1278</v>
      </c>
      <c r="E2394" s="221" t="s">
        <v>1275</v>
      </c>
      <c r="F2394" s="221" t="s">
        <v>1277</v>
      </c>
      <c r="G2394" s="221" t="s">
        <v>1276</v>
      </c>
    </row>
    <row r="2395" spans="1:7" x14ac:dyDescent="0.2">
      <c r="A2395" s="185">
        <v>9713</v>
      </c>
      <c r="B2395" s="184" t="s">
        <v>68</v>
      </c>
      <c r="C2395" s="185" t="s">
        <v>1485</v>
      </c>
      <c r="D2395" s="221" t="s">
        <v>1278</v>
      </c>
      <c r="E2395" s="221" t="s">
        <v>1275</v>
      </c>
      <c r="F2395" s="221" t="s">
        <v>1277</v>
      </c>
      <c r="G2395" s="221" t="s">
        <v>1277</v>
      </c>
    </row>
    <row r="2396" spans="1:7" x14ac:dyDescent="0.2">
      <c r="A2396" s="185">
        <v>9714</v>
      </c>
      <c r="B2396" s="184" t="s">
        <v>69</v>
      </c>
      <c r="C2396" s="185" t="s">
        <v>1485</v>
      </c>
      <c r="D2396" s="221" t="s">
        <v>1278</v>
      </c>
      <c r="E2396" s="221" t="s">
        <v>1275</v>
      </c>
      <c r="F2396" s="221" t="s">
        <v>1277</v>
      </c>
      <c r="G2396" s="221" t="s">
        <v>1276</v>
      </c>
    </row>
    <row r="2397" spans="1:7" x14ac:dyDescent="0.2">
      <c r="A2397" s="185">
        <v>9721</v>
      </c>
      <c r="B2397" s="184" t="s">
        <v>70</v>
      </c>
      <c r="C2397" s="185" t="s">
        <v>1485</v>
      </c>
      <c r="D2397" s="221" t="s">
        <v>1278</v>
      </c>
      <c r="E2397" s="221" t="s">
        <v>1275</v>
      </c>
      <c r="F2397" s="221" t="s">
        <v>1277</v>
      </c>
      <c r="G2397" s="221" t="s">
        <v>1277</v>
      </c>
    </row>
    <row r="2398" spans="1:7" x14ac:dyDescent="0.2">
      <c r="A2398" s="185">
        <v>9722</v>
      </c>
      <c r="B2398" s="184" t="s">
        <v>71</v>
      </c>
      <c r="C2398" s="185" t="s">
        <v>1485</v>
      </c>
      <c r="D2398" s="221" t="s">
        <v>1278</v>
      </c>
      <c r="E2398" s="221" t="s">
        <v>1275</v>
      </c>
      <c r="F2398" s="221" t="s">
        <v>1277</v>
      </c>
      <c r="G2398" s="221" t="s">
        <v>1276</v>
      </c>
    </row>
    <row r="2399" spans="1:7" x14ac:dyDescent="0.2">
      <c r="A2399" s="185">
        <v>9751</v>
      </c>
      <c r="B2399" s="184" t="s">
        <v>72</v>
      </c>
      <c r="C2399" s="185" t="s">
        <v>1485</v>
      </c>
      <c r="D2399" s="221" t="s">
        <v>1278</v>
      </c>
      <c r="E2399" s="221" t="s">
        <v>1275</v>
      </c>
      <c r="F2399" s="221" t="s">
        <v>1277</v>
      </c>
      <c r="G2399" s="221" t="s">
        <v>1276</v>
      </c>
    </row>
    <row r="2400" spans="1:7" x14ac:dyDescent="0.2">
      <c r="A2400" s="185">
        <v>9753</v>
      </c>
      <c r="B2400" s="184" t="s">
        <v>73</v>
      </c>
      <c r="C2400" s="185" t="s">
        <v>1485</v>
      </c>
      <c r="D2400" s="221" t="s">
        <v>1278</v>
      </c>
      <c r="E2400" s="221" t="s">
        <v>1275</v>
      </c>
      <c r="F2400" s="221" t="s">
        <v>1277</v>
      </c>
      <c r="G2400" s="221" t="s">
        <v>1276</v>
      </c>
    </row>
    <row r="2401" spans="1:7" x14ac:dyDescent="0.2">
      <c r="A2401" s="185">
        <v>9754</v>
      </c>
      <c r="B2401" s="184" t="s">
        <v>74</v>
      </c>
      <c r="C2401" s="185" t="s">
        <v>1485</v>
      </c>
      <c r="D2401" s="221" t="s">
        <v>1278</v>
      </c>
      <c r="E2401" s="221" t="s">
        <v>1275</v>
      </c>
      <c r="F2401" s="221" t="s">
        <v>1277</v>
      </c>
      <c r="G2401" s="221" t="s">
        <v>1277</v>
      </c>
    </row>
    <row r="2402" spans="1:7" x14ac:dyDescent="0.2">
      <c r="A2402" s="185">
        <v>9761</v>
      </c>
      <c r="B2402" s="184" t="s">
        <v>75</v>
      </c>
      <c r="C2402" s="185" t="s">
        <v>1485</v>
      </c>
      <c r="D2402" s="221" t="s">
        <v>1278</v>
      </c>
      <c r="E2402" s="221" t="s">
        <v>1275</v>
      </c>
      <c r="F2402" s="221" t="s">
        <v>1277</v>
      </c>
      <c r="G2402" s="221" t="s">
        <v>1277</v>
      </c>
    </row>
    <row r="2403" spans="1:7" x14ac:dyDescent="0.2">
      <c r="A2403" s="185">
        <v>9762</v>
      </c>
      <c r="B2403" s="184" t="s">
        <v>76</v>
      </c>
      <c r="C2403" s="185" t="s">
        <v>1485</v>
      </c>
      <c r="D2403" s="221" t="s">
        <v>1278</v>
      </c>
      <c r="E2403" s="221" t="s">
        <v>1275</v>
      </c>
      <c r="F2403" s="221" t="s">
        <v>1277</v>
      </c>
      <c r="G2403" s="221" t="s">
        <v>1277</v>
      </c>
    </row>
    <row r="2404" spans="1:7" x14ac:dyDescent="0.2">
      <c r="A2404" s="185">
        <v>9771</v>
      </c>
      <c r="B2404" s="184" t="s">
        <v>77</v>
      </c>
      <c r="C2404" s="185" t="s">
        <v>1485</v>
      </c>
      <c r="D2404" s="221" t="s">
        <v>1278</v>
      </c>
      <c r="E2404" s="221" t="s">
        <v>1275</v>
      </c>
      <c r="F2404" s="221" t="s">
        <v>1277</v>
      </c>
      <c r="G2404" s="221" t="s">
        <v>1276</v>
      </c>
    </row>
    <row r="2405" spans="1:7" x14ac:dyDescent="0.2">
      <c r="A2405" s="185">
        <v>9772</v>
      </c>
      <c r="B2405" s="184" t="s">
        <v>57</v>
      </c>
      <c r="C2405" s="185" t="s">
        <v>1485</v>
      </c>
      <c r="D2405" s="221" t="s">
        <v>1278</v>
      </c>
      <c r="E2405" s="221" t="s">
        <v>1275</v>
      </c>
      <c r="F2405" s="221" t="s">
        <v>1277</v>
      </c>
      <c r="G2405" s="221" t="s">
        <v>1277</v>
      </c>
    </row>
    <row r="2406" spans="1:7" x14ac:dyDescent="0.2">
      <c r="A2406" s="185">
        <v>9773</v>
      </c>
      <c r="B2406" s="184" t="s">
        <v>78</v>
      </c>
      <c r="C2406" s="185" t="s">
        <v>1485</v>
      </c>
      <c r="D2406" s="221" t="s">
        <v>1278</v>
      </c>
      <c r="E2406" s="221" t="s">
        <v>1275</v>
      </c>
      <c r="F2406" s="221" t="s">
        <v>1277</v>
      </c>
      <c r="G2406" s="221" t="s">
        <v>1276</v>
      </c>
    </row>
    <row r="2407" spans="1:7" x14ac:dyDescent="0.2">
      <c r="A2407" s="185">
        <v>9781</v>
      </c>
      <c r="B2407" s="184" t="s">
        <v>79</v>
      </c>
      <c r="C2407" s="185" t="s">
        <v>1485</v>
      </c>
      <c r="D2407" s="221" t="s">
        <v>1278</v>
      </c>
      <c r="E2407" s="221" t="s">
        <v>1275</v>
      </c>
      <c r="F2407" s="221" t="s">
        <v>1277</v>
      </c>
      <c r="G2407" s="221" t="s">
        <v>1277</v>
      </c>
    </row>
    <row r="2408" spans="1:7" x14ac:dyDescent="0.2">
      <c r="A2408" s="185">
        <v>9782</v>
      </c>
      <c r="B2408" s="184" t="s">
        <v>80</v>
      </c>
      <c r="C2408" s="185" t="s">
        <v>879</v>
      </c>
      <c r="D2408" s="221" t="s">
        <v>1278</v>
      </c>
      <c r="E2408" s="221" t="s">
        <v>1275</v>
      </c>
      <c r="F2408" s="221" t="s">
        <v>1277</v>
      </c>
      <c r="G2408" s="221" t="s">
        <v>1276</v>
      </c>
    </row>
    <row r="2409" spans="1:7" x14ac:dyDescent="0.2">
      <c r="A2409" s="185">
        <v>9800</v>
      </c>
      <c r="B2409" s="184" t="s">
        <v>1586</v>
      </c>
      <c r="C2409" s="185" t="s">
        <v>1485</v>
      </c>
      <c r="D2409" s="221" t="s">
        <v>1278</v>
      </c>
      <c r="E2409" s="221" t="s">
        <v>1275</v>
      </c>
      <c r="F2409" s="221" t="s">
        <v>1277</v>
      </c>
      <c r="G2409" s="221" t="s">
        <v>1277</v>
      </c>
    </row>
    <row r="2410" spans="1:7" x14ac:dyDescent="0.2">
      <c r="A2410" s="185">
        <v>9802</v>
      </c>
      <c r="B2410" s="184" t="s">
        <v>1586</v>
      </c>
      <c r="C2410" s="185" t="s">
        <v>1485</v>
      </c>
      <c r="D2410" s="221" t="s">
        <v>1280</v>
      </c>
      <c r="E2410" s="221" t="s">
        <v>1275</v>
      </c>
      <c r="F2410" s="221" t="s">
        <v>1276</v>
      </c>
      <c r="G2410" s="221" t="s">
        <v>1277</v>
      </c>
    </row>
    <row r="2411" spans="1:7" x14ac:dyDescent="0.2">
      <c r="A2411" s="185">
        <v>9803</v>
      </c>
      <c r="B2411" s="184" t="s">
        <v>1586</v>
      </c>
      <c r="C2411" s="185" t="s">
        <v>1485</v>
      </c>
      <c r="D2411" s="221" t="s">
        <v>1280</v>
      </c>
      <c r="E2411" s="221" t="s">
        <v>1275</v>
      </c>
      <c r="F2411" s="221" t="s">
        <v>1276</v>
      </c>
      <c r="G2411" s="221" t="s">
        <v>1277</v>
      </c>
    </row>
    <row r="2412" spans="1:7" x14ac:dyDescent="0.2">
      <c r="A2412" s="185">
        <v>9805</v>
      </c>
      <c r="B2412" s="184" t="s">
        <v>1587</v>
      </c>
      <c r="C2412" s="185" t="s">
        <v>1485</v>
      </c>
      <c r="D2412" s="221" t="s">
        <v>1278</v>
      </c>
      <c r="E2412" s="221" t="s">
        <v>1275</v>
      </c>
      <c r="F2412" s="221" t="s">
        <v>1277</v>
      </c>
      <c r="G2412" s="221" t="s">
        <v>1276</v>
      </c>
    </row>
    <row r="2413" spans="1:7" x14ac:dyDescent="0.2">
      <c r="A2413" s="185">
        <v>9811</v>
      </c>
      <c r="B2413" s="184" t="s">
        <v>1588</v>
      </c>
      <c r="C2413" s="185" t="s">
        <v>1485</v>
      </c>
      <c r="D2413" s="221" t="s">
        <v>1278</v>
      </c>
      <c r="E2413" s="221" t="s">
        <v>1275</v>
      </c>
      <c r="F2413" s="221" t="s">
        <v>1277</v>
      </c>
      <c r="G2413" s="221" t="s">
        <v>1276</v>
      </c>
    </row>
    <row r="2414" spans="1:7" x14ac:dyDescent="0.2">
      <c r="A2414" s="185">
        <v>9812</v>
      </c>
      <c r="B2414" s="184" t="s">
        <v>1589</v>
      </c>
      <c r="C2414" s="185" t="s">
        <v>1485</v>
      </c>
      <c r="D2414" s="221" t="s">
        <v>1278</v>
      </c>
      <c r="E2414" s="221" t="s">
        <v>1275</v>
      </c>
      <c r="F2414" s="221" t="s">
        <v>1277</v>
      </c>
      <c r="G2414" s="221" t="s">
        <v>1276</v>
      </c>
    </row>
    <row r="2415" spans="1:7" x14ac:dyDescent="0.2">
      <c r="A2415" s="185">
        <v>9813</v>
      </c>
      <c r="B2415" s="184" t="s">
        <v>1590</v>
      </c>
      <c r="C2415" s="185" t="s">
        <v>1485</v>
      </c>
      <c r="D2415" s="221" t="s">
        <v>1278</v>
      </c>
      <c r="E2415" s="221" t="s">
        <v>1275</v>
      </c>
      <c r="F2415" s="221" t="s">
        <v>1277</v>
      </c>
      <c r="G2415" s="221" t="s">
        <v>1277</v>
      </c>
    </row>
    <row r="2416" spans="1:7" x14ac:dyDescent="0.2">
      <c r="A2416" s="185">
        <v>9814</v>
      </c>
      <c r="B2416" s="184" t="s">
        <v>546</v>
      </c>
      <c r="C2416" s="185" t="s">
        <v>1485</v>
      </c>
      <c r="D2416" s="221" t="s">
        <v>1278</v>
      </c>
      <c r="E2416" s="221" t="s">
        <v>1275</v>
      </c>
      <c r="F2416" s="221" t="s">
        <v>1277</v>
      </c>
      <c r="G2416" s="221" t="s">
        <v>1276</v>
      </c>
    </row>
    <row r="2417" spans="1:7" x14ac:dyDescent="0.2">
      <c r="A2417" s="185">
        <v>9815</v>
      </c>
      <c r="B2417" s="184" t="s">
        <v>1591</v>
      </c>
      <c r="C2417" s="185" t="s">
        <v>1485</v>
      </c>
      <c r="D2417" s="221" t="s">
        <v>1278</v>
      </c>
      <c r="E2417" s="221" t="s">
        <v>1275</v>
      </c>
      <c r="F2417" s="221" t="s">
        <v>1277</v>
      </c>
      <c r="G2417" s="221" t="s">
        <v>1277</v>
      </c>
    </row>
    <row r="2418" spans="1:7" x14ac:dyDescent="0.2">
      <c r="A2418" s="185">
        <v>9816</v>
      </c>
      <c r="B2418" s="184" t="s">
        <v>1592</v>
      </c>
      <c r="C2418" s="185" t="s">
        <v>1485</v>
      </c>
      <c r="D2418" s="221" t="s">
        <v>1278</v>
      </c>
      <c r="E2418" s="221" t="s">
        <v>1275</v>
      </c>
      <c r="F2418" s="221" t="s">
        <v>1277</v>
      </c>
      <c r="G2418" s="221" t="s">
        <v>1276</v>
      </c>
    </row>
    <row r="2419" spans="1:7" x14ac:dyDescent="0.2">
      <c r="A2419" s="185">
        <v>9821</v>
      </c>
      <c r="B2419" s="184" t="s">
        <v>96</v>
      </c>
      <c r="C2419" s="185" t="s">
        <v>1485</v>
      </c>
      <c r="D2419" s="221" t="s">
        <v>1278</v>
      </c>
      <c r="E2419" s="221" t="s">
        <v>1275</v>
      </c>
      <c r="F2419" s="221" t="s">
        <v>1277</v>
      </c>
      <c r="G2419" s="221" t="s">
        <v>1277</v>
      </c>
    </row>
    <row r="2420" spans="1:7" x14ac:dyDescent="0.2">
      <c r="A2420" s="185">
        <v>9822</v>
      </c>
      <c r="B2420" s="184" t="s">
        <v>1593</v>
      </c>
      <c r="C2420" s="185" t="s">
        <v>1485</v>
      </c>
      <c r="D2420" s="221" t="s">
        <v>1278</v>
      </c>
      <c r="E2420" s="221" t="s">
        <v>1275</v>
      </c>
      <c r="F2420" s="221" t="s">
        <v>1277</v>
      </c>
      <c r="G2420" s="221" t="s">
        <v>1276</v>
      </c>
    </row>
    <row r="2421" spans="1:7" x14ac:dyDescent="0.2">
      <c r="A2421" s="185">
        <v>9831</v>
      </c>
      <c r="B2421" s="184" t="s">
        <v>1594</v>
      </c>
      <c r="C2421" s="185" t="s">
        <v>1485</v>
      </c>
      <c r="D2421" s="221" t="s">
        <v>1278</v>
      </c>
      <c r="E2421" s="221" t="s">
        <v>1275</v>
      </c>
      <c r="F2421" s="221" t="s">
        <v>1277</v>
      </c>
      <c r="G2421" s="221" t="s">
        <v>1276</v>
      </c>
    </row>
    <row r="2422" spans="1:7" x14ac:dyDescent="0.2">
      <c r="A2422" s="185">
        <v>9832</v>
      </c>
      <c r="B2422" s="184" t="s">
        <v>1595</v>
      </c>
      <c r="C2422" s="185" t="s">
        <v>1485</v>
      </c>
      <c r="D2422" s="221" t="s">
        <v>1278</v>
      </c>
      <c r="E2422" s="221" t="s">
        <v>1275</v>
      </c>
      <c r="F2422" s="221" t="s">
        <v>1277</v>
      </c>
      <c r="G2422" s="221" t="s">
        <v>1277</v>
      </c>
    </row>
    <row r="2423" spans="1:7" x14ac:dyDescent="0.2">
      <c r="A2423" s="185">
        <v>9833</v>
      </c>
      <c r="B2423" s="184" t="s">
        <v>1596</v>
      </c>
      <c r="C2423" s="185" t="s">
        <v>1485</v>
      </c>
      <c r="D2423" s="221" t="s">
        <v>1278</v>
      </c>
      <c r="E2423" s="221" t="s">
        <v>1275</v>
      </c>
      <c r="F2423" s="221" t="s">
        <v>1277</v>
      </c>
      <c r="G2423" s="221" t="s">
        <v>1276</v>
      </c>
    </row>
    <row r="2424" spans="1:7" x14ac:dyDescent="0.2">
      <c r="A2424" s="185">
        <v>9841</v>
      </c>
      <c r="B2424" s="184" t="s">
        <v>1597</v>
      </c>
      <c r="C2424" s="185" t="s">
        <v>1485</v>
      </c>
      <c r="D2424" s="221" t="s">
        <v>1278</v>
      </c>
      <c r="E2424" s="221" t="s">
        <v>1275</v>
      </c>
      <c r="F2424" s="221" t="s">
        <v>1277</v>
      </c>
      <c r="G2424" s="221" t="s">
        <v>1277</v>
      </c>
    </row>
    <row r="2425" spans="1:7" x14ac:dyDescent="0.2">
      <c r="A2425" s="185">
        <v>9842</v>
      </c>
      <c r="B2425" s="184" t="s">
        <v>1598</v>
      </c>
      <c r="C2425" s="185" t="s">
        <v>1485</v>
      </c>
      <c r="D2425" s="221" t="s">
        <v>1278</v>
      </c>
      <c r="E2425" s="221" t="s">
        <v>1275</v>
      </c>
      <c r="F2425" s="221" t="s">
        <v>1277</v>
      </c>
      <c r="G2425" s="221" t="s">
        <v>1276</v>
      </c>
    </row>
    <row r="2426" spans="1:7" x14ac:dyDescent="0.2">
      <c r="A2426" s="185">
        <v>9843</v>
      </c>
      <c r="B2426" s="184" t="s">
        <v>1599</v>
      </c>
      <c r="C2426" s="185" t="s">
        <v>1485</v>
      </c>
      <c r="D2426" s="221" t="s">
        <v>1278</v>
      </c>
      <c r="E2426" s="221" t="s">
        <v>1275</v>
      </c>
      <c r="F2426" s="221" t="s">
        <v>1277</v>
      </c>
      <c r="G2426" s="221" t="s">
        <v>1277</v>
      </c>
    </row>
    <row r="2427" spans="1:7" x14ac:dyDescent="0.2">
      <c r="A2427" s="185">
        <v>9844</v>
      </c>
      <c r="B2427" s="184" t="s">
        <v>1600</v>
      </c>
      <c r="C2427" s="185" t="s">
        <v>1485</v>
      </c>
      <c r="D2427" s="221" t="s">
        <v>1278</v>
      </c>
      <c r="E2427" s="221" t="s">
        <v>1275</v>
      </c>
      <c r="F2427" s="221" t="s">
        <v>1277</v>
      </c>
      <c r="G2427" s="221" t="s">
        <v>1276</v>
      </c>
    </row>
    <row r="2428" spans="1:7" x14ac:dyDescent="0.2">
      <c r="A2428" s="185">
        <v>9851</v>
      </c>
      <c r="B2428" s="184" t="s">
        <v>1601</v>
      </c>
      <c r="C2428" s="185" t="s">
        <v>1485</v>
      </c>
      <c r="D2428" s="221" t="s">
        <v>1278</v>
      </c>
      <c r="E2428" s="221" t="s">
        <v>1275</v>
      </c>
      <c r="F2428" s="221" t="s">
        <v>1277</v>
      </c>
      <c r="G2428" s="221" t="s">
        <v>1276</v>
      </c>
    </row>
    <row r="2429" spans="1:7" x14ac:dyDescent="0.2">
      <c r="A2429" s="185">
        <v>9852</v>
      </c>
      <c r="B2429" s="184" t="s">
        <v>1602</v>
      </c>
      <c r="C2429" s="185" t="s">
        <v>1485</v>
      </c>
      <c r="D2429" s="221" t="s">
        <v>1278</v>
      </c>
      <c r="E2429" s="221" t="s">
        <v>1275</v>
      </c>
      <c r="F2429" s="221" t="s">
        <v>1277</v>
      </c>
      <c r="G2429" s="221" t="s">
        <v>1276</v>
      </c>
    </row>
    <row r="2430" spans="1:7" x14ac:dyDescent="0.2">
      <c r="A2430" s="185">
        <v>9853</v>
      </c>
      <c r="B2430" s="184" t="s">
        <v>643</v>
      </c>
      <c r="C2430" s="185" t="s">
        <v>1485</v>
      </c>
      <c r="D2430" s="221" t="s">
        <v>1278</v>
      </c>
      <c r="E2430" s="221" t="s">
        <v>1275</v>
      </c>
      <c r="F2430" s="221" t="s">
        <v>1277</v>
      </c>
      <c r="G2430" s="221" t="s">
        <v>1277</v>
      </c>
    </row>
    <row r="2431" spans="1:7" x14ac:dyDescent="0.2">
      <c r="A2431" s="185">
        <v>9854</v>
      </c>
      <c r="B2431" s="184" t="s">
        <v>1603</v>
      </c>
      <c r="C2431" s="185" t="s">
        <v>1485</v>
      </c>
      <c r="D2431" s="221" t="s">
        <v>1278</v>
      </c>
      <c r="E2431" s="221" t="s">
        <v>1275</v>
      </c>
      <c r="F2431" s="221" t="s">
        <v>1277</v>
      </c>
      <c r="G2431" s="221" t="s">
        <v>1276</v>
      </c>
    </row>
    <row r="2432" spans="1:7" x14ac:dyDescent="0.2">
      <c r="A2432" s="185">
        <v>9861</v>
      </c>
      <c r="B2432" s="184" t="s">
        <v>1604</v>
      </c>
      <c r="C2432" s="185" t="s">
        <v>1485</v>
      </c>
      <c r="D2432" s="221" t="s">
        <v>1278</v>
      </c>
      <c r="E2432" s="221" t="s">
        <v>1275</v>
      </c>
      <c r="F2432" s="221" t="s">
        <v>1277</v>
      </c>
      <c r="G2432" s="221" t="s">
        <v>1276</v>
      </c>
    </row>
    <row r="2433" spans="1:7" x14ac:dyDescent="0.2">
      <c r="A2433" s="185">
        <v>9862</v>
      </c>
      <c r="B2433" s="184" t="s">
        <v>1605</v>
      </c>
      <c r="C2433" s="185" t="s">
        <v>1485</v>
      </c>
      <c r="D2433" s="221" t="s">
        <v>1278</v>
      </c>
      <c r="E2433" s="221" t="s">
        <v>1275</v>
      </c>
      <c r="F2433" s="221" t="s">
        <v>1277</v>
      </c>
      <c r="G2433" s="221" t="s">
        <v>1276</v>
      </c>
    </row>
    <row r="2434" spans="1:7" x14ac:dyDescent="0.2">
      <c r="A2434" s="185">
        <v>9863</v>
      </c>
      <c r="B2434" s="184" t="s">
        <v>1606</v>
      </c>
      <c r="C2434" s="185" t="s">
        <v>1485</v>
      </c>
      <c r="D2434" s="221" t="s">
        <v>1278</v>
      </c>
      <c r="E2434" s="221" t="s">
        <v>1275</v>
      </c>
      <c r="F2434" s="221" t="s">
        <v>1277</v>
      </c>
      <c r="G2434" s="221" t="s">
        <v>1277</v>
      </c>
    </row>
    <row r="2435" spans="1:7" x14ac:dyDescent="0.2">
      <c r="A2435" s="185">
        <v>9871</v>
      </c>
      <c r="B2435" s="184" t="s">
        <v>1607</v>
      </c>
      <c r="C2435" s="185" t="s">
        <v>1485</v>
      </c>
      <c r="D2435" s="221" t="s">
        <v>1278</v>
      </c>
      <c r="E2435" s="221" t="s">
        <v>1275</v>
      </c>
      <c r="F2435" s="221" t="s">
        <v>1277</v>
      </c>
      <c r="G2435" s="221" t="s">
        <v>1277</v>
      </c>
    </row>
    <row r="2436" spans="1:7" x14ac:dyDescent="0.2">
      <c r="A2436" s="185">
        <v>9872</v>
      </c>
      <c r="B2436" s="184" t="s">
        <v>221</v>
      </c>
      <c r="C2436" s="185" t="s">
        <v>1485</v>
      </c>
      <c r="D2436" s="221" t="s">
        <v>1278</v>
      </c>
      <c r="E2436" s="221" t="s">
        <v>1275</v>
      </c>
      <c r="F2436" s="221" t="s">
        <v>1277</v>
      </c>
      <c r="G2436" s="221" t="s">
        <v>1277</v>
      </c>
    </row>
    <row r="2437" spans="1:7" x14ac:dyDescent="0.2">
      <c r="A2437" s="185">
        <v>9873</v>
      </c>
      <c r="B2437" s="184" t="s">
        <v>1608</v>
      </c>
      <c r="C2437" s="185" t="s">
        <v>1485</v>
      </c>
      <c r="D2437" s="221" t="s">
        <v>1278</v>
      </c>
      <c r="E2437" s="221" t="s">
        <v>1275</v>
      </c>
      <c r="F2437" s="221" t="s">
        <v>1277</v>
      </c>
      <c r="G2437" s="221" t="s">
        <v>1276</v>
      </c>
    </row>
    <row r="2438" spans="1:7" x14ac:dyDescent="0.2">
      <c r="A2438" s="185">
        <v>9900</v>
      </c>
      <c r="B2438" s="184" t="s">
        <v>213</v>
      </c>
      <c r="C2438" s="185" t="s">
        <v>879</v>
      </c>
      <c r="D2438" s="221" t="s">
        <v>1278</v>
      </c>
      <c r="E2438" s="221" t="s">
        <v>1275</v>
      </c>
      <c r="F2438" s="221" t="s">
        <v>1277</v>
      </c>
      <c r="G2438" s="221" t="s">
        <v>1277</v>
      </c>
    </row>
    <row r="2439" spans="1:7" x14ac:dyDescent="0.2">
      <c r="A2439" s="185">
        <v>9904</v>
      </c>
      <c r="B2439" s="184" t="s">
        <v>1609</v>
      </c>
      <c r="C2439" s="185" t="s">
        <v>879</v>
      </c>
      <c r="D2439" s="221" t="s">
        <v>1278</v>
      </c>
      <c r="E2439" s="221" t="s">
        <v>1275</v>
      </c>
      <c r="F2439" s="221" t="s">
        <v>1277</v>
      </c>
      <c r="G2439" s="221" t="s">
        <v>1276</v>
      </c>
    </row>
    <row r="2440" spans="1:7" x14ac:dyDescent="0.2">
      <c r="A2440" s="185">
        <v>9911</v>
      </c>
      <c r="B2440" s="184" t="s">
        <v>1610</v>
      </c>
      <c r="C2440" s="185" t="s">
        <v>879</v>
      </c>
      <c r="D2440" s="221" t="s">
        <v>1278</v>
      </c>
      <c r="E2440" s="221" t="s">
        <v>1275</v>
      </c>
      <c r="F2440" s="221" t="s">
        <v>1277</v>
      </c>
      <c r="G2440" s="221" t="s">
        <v>1277</v>
      </c>
    </row>
    <row r="2441" spans="1:7" x14ac:dyDescent="0.2">
      <c r="A2441" s="185">
        <v>9912</v>
      </c>
      <c r="B2441" s="184" t="s">
        <v>1611</v>
      </c>
      <c r="C2441" s="185" t="s">
        <v>879</v>
      </c>
      <c r="D2441" s="221" t="s">
        <v>1278</v>
      </c>
      <c r="E2441" s="221" t="s">
        <v>1275</v>
      </c>
      <c r="F2441" s="221" t="s">
        <v>1277</v>
      </c>
      <c r="G2441" s="221" t="s">
        <v>1276</v>
      </c>
    </row>
    <row r="2442" spans="1:7" x14ac:dyDescent="0.2">
      <c r="A2442" s="185">
        <v>9913</v>
      </c>
      <c r="B2442" s="184" t="s">
        <v>1612</v>
      </c>
      <c r="C2442" s="185" t="s">
        <v>879</v>
      </c>
      <c r="D2442" s="221" t="s">
        <v>1278</v>
      </c>
      <c r="E2442" s="221" t="s">
        <v>1275</v>
      </c>
      <c r="F2442" s="221" t="s">
        <v>1277</v>
      </c>
      <c r="G2442" s="221" t="s">
        <v>1277</v>
      </c>
    </row>
    <row r="2443" spans="1:7" x14ac:dyDescent="0.2">
      <c r="A2443" s="185">
        <v>9920</v>
      </c>
      <c r="B2443" s="184" t="s">
        <v>1613</v>
      </c>
      <c r="C2443" s="185" t="s">
        <v>879</v>
      </c>
      <c r="D2443" s="221" t="s">
        <v>1278</v>
      </c>
      <c r="E2443" s="221" t="s">
        <v>1275</v>
      </c>
      <c r="F2443" s="221" t="s">
        <v>1277</v>
      </c>
      <c r="G2443" s="221" t="s">
        <v>1277</v>
      </c>
    </row>
    <row r="2444" spans="1:7" x14ac:dyDescent="0.2">
      <c r="A2444" s="185">
        <v>9931</v>
      </c>
      <c r="B2444" s="184" t="s">
        <v>1614</v>
      </c>
      <c r="C2444" s="185" t="s">
        <v>879</v>
      </c>
      <c r="D2444" s="221" t="s">
        <v>1278</v>
      </c>
      <c r="E2444" s="221" t="s">
        <v>1275</v>
      </c>
      <c r="F2444" s="221" t="s">
        <v>1277</v>
      </c>
      <c r="G2444" s="221" t="s">
        <v>1276</v>
      </c>
    </row>
    <row r="2445" spans="1:7" x14ac:dyDescent="0.2">
      <c r="A2445" s="185">
        <v>9932</v>
      </c>
      <c r="B2445" s="184" t="s">
        <v>1615</v>
      </c>
      <c r="C2445" s="185" t="s">
        <v>879</v>
      </c>
      <c r="D2445" s="221" t="s">
        <v>1278</v>
      </c>
      <c r="E2445" s="221" t="s">
        <v>1275</v>
      </c>
      <c r="F2445" s="221" t="s">
        <v>1277</v>
      </c>
      <c r="G2445" s="221" t="s">
        <v>1277</v>
      </c>
    </row>
    <row r="2446" spans="1:7" x14ac:dyDescent="0.2">
      <c r="A2446" s="185">
        <v>9941</v>
      </c>
      <c r="B2446" s="184" t="s">
        <v>1616</v>
      </c>
      <c r="C2446" s="185" t="s">
        <v>879</v>
      </c>
      <c r="D2446" s="221" t="s">
        <v>1278</v>
      </c>
      <c r="E2446" s="221" t="s">
        <v>1275</v>
      </c>
      <c r="F2446" s="221" t="s">
        <v>1277</v>
      </c>
      <c r="G2446" s="221" t="s">
        <v>1277</v>
      </c>
    </row>
    <row r="2447" spans="1:7" x14ac:dyDescent="0.2">
      <c r="A2447" s="185">
        <v>9942</v>
      </c>
      <c r="B2447" s="184" t="s">
        <v>1617</v>
      </c>
      <c r="C2447" s="185" t="s">
        <v>879</v>
      </c>
      <c r="D2447" s="221" t="s">
        <v>1278</v>
      </c>
      <c r="E2447" s="221" t="s">
        <v>1275</v>
      </c>
      <c r="F2447" s="221" t="s">
        <v>1277</v>
      </c>
      <c r="G2447" s="221" t="s">
        <v>1276</v>
      </c>
    </row>
    <row r="2448" spans="1:7" x14ac:dyDescent="0.2">
      <c r="A2448" s="185">
        <v>9943</v>
      </c>
      <c r="B2448" s="184" t="s">
        <v>1618</v>
      </c>
      <c r="C2448" s="185" t="s">
        <v>879</v>
      </c>
      <c r="D2448" s="221" t="s">
        <v>1278</v>
      </c>
      <c r="E2448" s="221" t="s">
        <v>1275</v>
      </c>
      <c r="F2448" s="221" t="s">
        <v>1277</v>
      </c>
      <c r="G2448" s="221" t="s">
        <v>1276</v>
      </c>
    </row>
    <row r="2449" spans="1:7" x14ac:dyDescent="0.2">
      <c r="A2449" s="185">
        <v>9951</v>
      </c>
      <c r="B2449" s="184" t="s">
        <v>1619</v>
      </c>
      <c r="C2449" s="185" t="s">
        <v>879</v>
      </c>
      <c r="D2449" s="221" t="s">
        <v>1278</v>
      </c>
      <c r="E2449" s="221" t="s">
        <v>1275</v>
      </c>
      <c r="F2449" s="221" t="s">
        <v>1277</v>
      </c>
      <c r="G2449" s="221" t="s">
        <v>1277</v>
      </c>
    </row>
    <row r="2450" spans="1:7" x14ac:dyDescent="0.2">
      <c r="A2450" s="185">
        <v>9953</v>
      </c>
      <c r="B2450" s="184" t="s">
        <v>1620</v>
      </c>
      <c r="C2450" s="185" t="s">
        <v>879</v>
      </c>
      <c r="D2450" s="221" t="s">
        <v>422</v>
      </c>
      <c r="E2450" s="221" t="s">
        <v>423</v>
      </c>
      <c r="F2450" s="221" t="s">
        <v>1276</v>
      </c>
      <c r="G2450" s="221" t="s">
        <v>1276</v>
      </c>
    </row>
    <row r="2451" spans="1:7" x14ac:dyDescent="0.2">
      <c r="A2451" s="185">
        <v>9954</v>
      </c>
      <c r="B2451" s="184" t="s">
        <v>1621</v>
      </c>
      <c r="C2451" s="185" t="s">
        <v>879</v>
      </c>
      <c r="D2451" s="221" t="s">
        <v>1278</v>
      </c>
      <c r="E2451" s="221" t="s">
        <v>1275</v>
      </c>
      <c r="F2451" s="221" t="s">
        <v>1277</v>
      </c>
      <c r="G2451" s="221" t="s">
        <v>1276</v>
      </c>
    </row>
    <row r="2452" spans="1:7" x14ac:dyDescent="0.2">
      <c r="A2452" s="185">
        <v>9961</v>
      </c>
      <c r="B2452" s="184" t="s">
        <v>1622</v>
      </c>
      <c r="C2452" s="185" t="s">
        <v>879</v>
      </c>
      <c r="D2452" s="221" t="s">
        <v>1278</v>
      </c>
      <c r="E2452" s="221" t="s">
        <v>1275</v>
      </c>
      <c r="F2452" s="221" t="s">
        <v>1277</v>
      </c>
      <c r="G2452" s="221" t="s">
        <v>1276</v>
      </c>
    </row>
    <row r="2453" spans="1:7" x14ac:dyDescent="0.2">
      <c r="A2453" s="185">
        <v>9962</v>
      </c>
      <c r="B2453" s="184" t="s">
        <v>1623</v>
      </c>
      <c r="C2453" s="185" t="s">
        <v>879</v>
      </c>
      <c r="D2453" s="221" t="s">
        <v>1278</v>
      </c>
      <c r="E2453" s="221" t="s">
        <v>1275</v>
      </c>
      <c r="F2453" s="221" t="s">
        <v>1277</v>
      </c>
      <c r="G2453" s="221" t="s">
        <v>1276</v>
      </c>
    </row>
    <row r="2454" spans="1:7" x14ac:dyDescent="0.2">
      <c r="A2454" s="185">
        <v>9963</v>
      </c>
      <c r="B2454" s="184" t="s">
        <v>1624</v>
      </c>
      <c r="C2454" s="185" t="s">
        <v>879</v>
      </c>
      <c r="D2454" s="221" t="s">
        <v>1278</v>
      </c>
      <c r="E2454" s="221" t="s">
        <v>1275</v>
      </c>
      <c r="F2454" s="221" t="s">
        <v>1277</v>
      </c>
      <c r="G2454" s="221" t="s">
        <v>1277</v>
      </c>
    </row>
    <row r="2455" spans="1:7" x14ac:dyDescent="0.2">
      <c r="A2455" s="185">
        <v>9971</v>
      </c>
      <c r="B2455" s="184" t="s">
        <v>1625</v>
      </c>
      <c r="C2455" s="185" t="s">
        <v>879</v>
      </c>
      <c r="D2455" s="221" t="s">
        <v>1278</v>
      </c>
      <c r="E2455" s="221" t="s">
        <v>1275</v>
      </c>
      <c r="F2455" s="221" t="s">
        <v>1277</v>
      </c>
      <c r="G2455" s="221" t="s">
        <v>1277</v>
      </c>
    </row>
    <row r="2456" spans="1:7" x14ac:dyDescent="0.2">
      <c r="A2456" s="185">
        <v>9972</v>
      </c>
      <c r="B2456" s="184" t="s">
        <v>1626</v>
      </c>
      <c r="C2456" s="185" t="s">
        <v>879</v>
      </c>
      <c r="D2456" s="221" t="s">
        <v>1278</v>
      </c>
      <c r="E2456" s="221" t="s">
        <v>1275</v>
      </c>
      <c r="F2456" s="221" t="s">
        <v>1277</v>
      </c>
      <c r="G2456" s="221" t="s">
        <v>1276</v>
      </c>
    </row>
    <row r="2457" spans="1:7" x14ac:dyDescent="0.2">
      <c r="A2457" s="185">
        <v>9974</v>
      </c>
      <c r="B2457" s="184" t="s">
        <v>1627</v>
      </c>
      <c r="C2457" s="185" t="s">
        <v>879</v>
      </c>
      <c r="D2457" s="221" t="s">
        <v>1278</v>
      </c>
      <c r="E2457" s="221" t="s">
        <v>1275</v>
      </c>
      <c r="F2457" s="221" t="s">
        <v>1277</v>
      </c>
      <c r="G2457" s="221" t="s">
        <v>1276</v>
      </c>
    </row>
    <row r="2458" spans="1:7" x14ac:dyDescent="0.2">
      <c r="A2458" s="185">
        <v>9981</v>
      </c>
      <c r="B2458" s="184" t="s">
        <v>1628</v>
      </c>
      <c r="C2458" s="185" t="s">
        <v>879</v>
      </c>
      <c r="D2458" s="221" t="s">
        <v>1278</v>
      </c>
      <c r="E2458" s="221" t="s">
        <v>1275</v>
      </c>
      <c r="F2458" s="221" t="s">
        <v>1277</v>
      </c>
      <c r="G2458" s="221" t="s">
        <v>1277</v>
      </c>
    </row>
    <row r="2459" spans="1:7" x14ac:dyDescent="0.2">
      <c r="A2459" s="185">
        <v>9990</v>
      </c>
      <c r="B2459" s="184" t="s">
        <v>1629</v>
      </c>
      <c r="C2459" s="185" t="s">
        <v>879</v>
      </c>
      <c r="D2459" s="221" t="s">
        <v>1278</v>
      </c>
      <c r="E2459" s="221" t="s">
        <v>1275</v>
      </c>
      <c r="F2459" s="221" t="s">
        <v>1277</v>
      </c>
      <c r="G2459" s="221" t="s">
        <v>1277</v>
      </c>
    </row>
    <row r="2460" spans="1:7" x14ac:dyDescent="0.2">
      <c r="A2460" s="185">
        <v>9991</v>
      </c>
      <c r="B2460" s="184" t="s">
        <v>1630</v>
      </c>
      <c r="C2460" s="185" t="s">
        <v>879</v>
      </c>
      <c r="D2460" s="221" t="s">
        <v>1278</v>
      </c>
      <c r="E2460" s="221" t="s">
        <v>1275</v>
      </c>
      <c r="F2460" s="221" t="s">
        <v>1277</v>
      </c>
      <c r="G2460" s="221" t="s">
        <v>1276</v>
      </c>
    </row>
  </sheetData>
  <sheetProtection password="CC61" sheet="1" objects="1" scenarios="1" selectLockedCells="1" selectUnlockedCells="1"/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 enableFormatConditionsCalculation="0">
    <tabColor indexed="22"/>
  </sheetPr>
  <dimension ref="A1:CI126"/>
  <sheetViews>
    <sheetView topLeftCell="BU1" zoomScale="70" workbookViewId="0">
      <selection activeCell="A38" sqref="A38:CJ56"/>
    </sheetView>
  </sheetViews>
  <sheetFormatPr baseColWidth="10" defaultRowHeight="12" x14ac:dyDescent="0.2"/>
  <cols>
    <col min="1" max="1" width="26.5703125" style="196" bestFit="1" customWidth="1"/>
    <col min="2" max="2" width="9" style="196" bestFit="1" customWidth="1"/>
    <col min="3" max="11" width="7.42578125" style="196" bestFit="1" customWidth="1"/>
    <col min="12" max="12" width="7.5703125" style="196" bestFit="1" customWidth="1"/>
    <col min="13" max="17" width="7.42578125" style="196" bestFit="1" customWidth="1"/>
    <col min="18" max="18" width="9.28515625" style="196" customWidth="1"/>
    <col min="19" max="20" width="7" style="196" bestFit="1" customWidth="1"/>
    <col min="21" max="21" width="7.28515625" style="196" bestFit="1" customWidth="1"/>
    <col min="22" max="22" width="7.140625" style="196" bestFit="1" customWidth="1"/>
    <col min="23" max="23" width="7" style="196" bestFit="1" customWidth="1"/>
    <col min="24" max="24" width="7.5703125" style="196" bestFit="1" customWidth="1"/>
    <col min="25" max="25" width="7.42578125" style="196" bestFit="1" customWidth="1"/>
    <col min="26" max="26" width="7" style="196" bestFit="1" customWidth="1"/>
    <col min="27" max="27" width="7.140625" style="196" bestFit="1" customWidth="1"/>
    <col min="28" max="28" width="7.28515625" style="196" bestFit="1" customWidth="1"/>
    <col min="29" max="35" width="7.42578125" style="196" bestFit="1" customWidth="1"/>
    <col min="36" max="36" width="7.5703125" style="196" bestFit="1" customWidth="1"/>
    <col min="37" max="42" width="7.42578125" style="196" bestFit="1" customWidth="1"/>
    <col min="43" max="43" width="7.5703125" style="196" bestFit="1" customWidth="1"/>
    <col min="44" max="47" width="7.42578125" style="196" bestFit="1" customWidth="1"/>
    <col min="48" max="48" width="7.5703125" style="196" bestFit="1" customWidth="1"/>
    <col min="49" max="59" width="7.42578125" style="196" bestFit="1" customWidth="1"/>
    <col min="60" max="60" width="7.5703125" style="196" bestFit="1" customWidth="1"/>
    <col min="61" max="65" width="7.42578125" style="196" bestFit="1" customWidth="1"/>
    <col min="66" max="67" width="7.5703125" style="196" bestFit="1" customWidth="1"/>
    <col min="68" max="75" width="7.42578125" style="196" bestFit="1" customWidth="1"/>
    <col min="76" max="76" width="8.85546875" style="196" bestFit="1" customWidth="1"/>
    <col min="77" max="85" width="7.42578125" style="196" bestFit="1" customWidth="1"/>
    <col min="86" max="87" width="7" style="196" bestFit="1" customWidth="1"/>
    <col min="88" max="16384" width="11.42578125" style="196"/>
  </cols>
  <sheetData>
    <row r="1" spans="1:21" ht="26.25" customHeight="1" x14ac:dyDescent="0.25">
      <c r="A1" s="195" t="s">
        <v>1413</v>
      </c>
      <c r="E1" s="572" t="s">
        <v>1414</v>
      </c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</row>
    <row r="2" spans="1:21" ht="26.25" customHeight="1" x14ac:dyDescent="0.25">
      <c r="A2" s="195"/>
    </row>
    <row r="3" spans="1:21" s="209" customFormat="1" ht="12.75" x14ac:dyDescent="0.2">
      <c r="Q3" s="1" t="s">
        <v>2385</v>
      </c>
    </row>
    <row r="4" spans="1:21" s="209" customFormat="1" x14ac:dyDescent="0.2"/>
    <row r="5" spans="1:21" s="209" customFormat="1" x14ac:dyDescent="0.2"/>
    <row r="6" spans="1:21" s="209" customFormat="1" x14ac:dyDescent="0.2"/>
    <row r="7" spans="1:21" s="209" customFormat="1" x14ac:dyDescent="0.2"/>
    <row r="8" spans="1:21" s="209" customFormat="1" x14ac:dyDescent="0.2"/>
    <row r="9" spans="1:21" s="209" customFormat="1" x14ac:dyDescent="0.2"/>
    <row r="10" spans="1:21" s="209" customFormat="1" x14ac:dyDescent="0.2"/>
    <row r="11" spans="1:21" s="209" customFormat="1" x14ac:dyDescent="0.2"/>
    <row r="12" spans="1:21" s="209" customFormat="1" x14ac:dyDescent="0.2"/>
    <row r="13" spans="1:21" s="209" customFormat="1" x14ac:dyDescent="0.2"/>
    <row r="14" spans="1:21" s="209" customFormat="1" x14ac:dyDescent="0.2"/>
    <row r="15" spans="1:21" s="209" customFormat="1" x14ac:dyDescent="0.2"/>
    <row r="16" spans="1:21" s="209" customFormat="1" x14ac:dyDescent="0.2"/>
    <row r="17" s="209" customFormat="1" x14ac:dyDescent="0.2"/>
    <row r="18" s="209" customFormat="1" x14ac:dyDescent="0.2"/>
    <row r="19" s="209" customFormat="1" x14ac:dyDescent="0.2"/>
    <row r="20" s="209" customFormat="1" x14ac:dyDescent="0.2"/>
    <row r="21" s="209" customFormat="1" x14ac:dyDescent="0.2"/>
    <row r="22" s="209" customFormat="1" x14ac:dyDescent="0.2"/>
    <row r="23" s="209" customFormat="1" x14ac:dyDescent="0.2"/>
    <row r="24" s="209" customFormat="1" x14ac:dyDescent="0.2"/>
    <row r="25" s="209" customFormat="1" x14ac:dyDescent="0.2"/>
    <row r="26" s="209" customFormat="1" x14ac:dyDescent="0.2"/>
    <row r="27" s="209" customFormat="1" x14ac:dyDescent="0.2"/>
    <row r="28" s="209" customFormat="1" x14ac:dyDescent="0.2"/>
    <row r="29" s="209" customFormat="1" x14ac:dyDescent="0.2"/>
    <row r="30" s="209" customFormat="1" x14ac:dyDescent="0.2"/>
    <row r="31" s="209" customFormat="1" x14ac:dyDescent="0.2"/>
    <row r="32" s="209" customFormat="1" x14ac:dyDescent="0.2"/>
    <row r="33" spans="1:87" s="209" customFormat="1" x14ac:dyDescent="0.2"/>
    <row r="34" spans="1:87" s="209" customFormat="1" x14ac:dyDescent="0.2"/>
    <row r="35" spans="1:87" s="209" customFormat="1" ht="12.75" x14ac:dyDescent="0.2">
      <c r="A35" s="198" t="s">
        <v>2389</v>
      </c>
    </row>
    <row r="36" spans="1:87" s="209" customFormat="1" ht="14.25" x14ac:dyDescent="0.2">
      <c r="A36" s="197" t="s">
        <v>2400</v>
      </c>
    </row>
    <row r="37" spans="1:87" s="209" customFormat="1" x14ac:dyDescent="0.2">
      <c r="A37" s="197" t="s">
        <v>2399</v>
      </c>
    </row>
    <row r="38" spans="1:87" s="209" customFormat="1" x14ac:dyDescent="0.2">
      <c r="B38" s="197"/>
    </row>
    <row r="39" spans="1:87" s="209" customFormat="1" x14ac:dyDescent="0.2">
      <c r="A39" s="210"/>
      <c r="B39" s="210" t="s">
        <v>2326</v>
      </c>
      <c r="C39" s="211">
        <v>37288</v>
      </c>
      <c r="D39" s="210" t="s">
        <v>2327</v>
      </c>
      <c r="E39" s="211">
        <v>37347</v>
      </c>
      <c r="F39" s="210" t="s">
        <v>2328</v>
      </c>
      <c r="G39" s="211">
        <v>37408</v>
      </c>
      <c r="H39" s="211">
        <v>37438</v>
      </c>
      <c r="I39" s="211">
        <v>37469</v>
      </c>
      <c r="J39" s="211">
        <v>37500</v>
      </c>
      <c r="K39" s="210" t="s">
        <v>2329</v>
      </c>
      <c r="L39" s="211">
        <v>37561</v>
      </c>
      <c r="M39" s="210" t="s">
        <v>2330</v>
      </c>
      <c r="N39" s="210" t="s">
        <v>2331</v>
      </c>
      <c r="O39" s="212">
        <v>37653</v>
      </c>
      <c r="P39" s="210" t="s">
        <v>2332</v>
      </c>
      <c r="Q39" s="212">
        <v>37712</v>
      </c>
      <c r="R39" s="210" t="s">
        <v>2333</v>
      </c>
      <c r="S39" s="212">
        <v>37773</v>
      </c>
      <c r="T39" s="212">
        <v>37803</v>
      </c>
      <c r="U39" s="212">
        <v>37834</v>
      </c>
      <c r="V39" s="212">
        <v>37865</v>
      </c>
      <c r="W39" s="210" t="s">
        <v>2334</v>
      </c>
      <c r="X39" s="212">
        <v>37926</v>
      </c>
      <c r="Y39" s="210" t="s">
        <v>2335</v>
      </c>
      <c r="Z39" s="210" t="s">
        <v>2336</v>
      </c>
      <c r="AA39" s="212">
        <v>38018</v>
      </c>
      <c r="AB39" s="210" t="s">
        <v>2337</v>
      </c>
      <c r="AC39" s="212">
        <v>38078</v>
      </c>
      <c r="AD39" s="210" t="s">
        <v>2338</v>
      </c>
      <c r="AE39" s="212">
        <v>38139</v>
      </c>
      <c r="AF39" s="212">
        <v>38169</v>
      </c>
      <c r="AG39" s="212">
        <v>38200</v>
      </c>
      <c r="AH39" s="212">
        <v>38231</v>
      </c>
      <c r="AI39" s="210" t="s">
        <v>2339</v>
      </c>
      <c r="AJ39" s="212">
        <v>38292</v>
      </c>
      <c r="AK39" s="210" t="s">
        <v>2340</v>
      </c>
      <c r="AL39" s="212" t="s">
        <v>2341</v>
      </c>
      <c r="AM39" s="212">
        <v>38384</v>
      </c>
      <c r="AN39" s="212" t="s">
        <v>2342</v>
      </c>
      <c r="AO39" s="211">
        <v>38443</v>
      </c>
      <c r="AP39" s="212" t="s">
        <v>2343</v>
      </c>
      <c r="AQ39" s="211" t="s">
        <v>2344</v>
      </c>
      <c r="AR39" s="210" t="s">
        <v>2345</v>
      </c>
      <c r="AS39" s="213">
        <v>38565</v>
      </c>
      <c r="AT39" s="213">
        <v>38596</v>
      </c>
      <c r="AU39" s="213" t="s">
        <v>2346</v>
      </c>
      <c r="AV39" s="211">
        <v>38657</v>
      </c>
      <c r="AW39" s="210" t="s">
        <v>2347</v>
      </c>
      <c r="AX39" s="211" t="s">
        <v>2355</v>
      </c>
      <c r="AY39" s="211">
        <v>38749</v>
      </c>
      <c r="AZ39" s="211" t="s">
        <v>2356</v>
      </c>
      <c r="BA39" s="213">
        <v>38808</v>
      </c>
      <c r="BB39" s="211" t="s">
        <v>2357</v>
      </c>
      <c r="BC39" s="213">
        <v>38869</v>
      </c>
      <c r="BD39" s="213">
        <v>38899</v>
      </c>
      <c r="BE39" s="213">
        <v>38930</v>
      </c>
      <c r="BF39" s="213">
        <v>38961</v>
      </c>
      <c r="BG39" s="213" t="s">
        <v>2358</v>
      </c>
      <c r="BH39" s="213">
        <v>39022</v>
      </c>
      <c r="BI39" s="213" t="s">
        <v>2359</v>
      </c>
      <c r="BJ39" s="213" t="s">
        <v>2360</v>
      </c>
      <c r="BK39" s="213">
        <v>39114</v>
      </c>
      <c r="BL39" s="213" t="s">
        <v>2361</v>
      </c>
      <c r="BM39" s="213">
        <v>39173</v>
      </c>
      <c r="BN39" s="213" t="s">
        <v>2362</v>
      </c>
      <c r="BO39" s="213" t="s">
        <v>2363</v>
      </c>
      <c r="BP39" s="210" t="s">
        <v>2364</v>
      </c>
      <c r="BQ39" s="211">
        <v>39295</v>
      </c>
      <c r="BR39" s="211">
        <v>39326</v>
      </c>
      <c r="BS39" s="210" t="s">
        <v>2365</v>
      </c>
      <c r="BT39" s="211">
        <v>39387</v>
      </c>
      <c r="BU39" s="211">
        <v>39417</v>
      </c>
      <c r="BV39" s="210" t="s">
        <v>2366</v>
      </c>
      <c r="BW39" s="211">
        <v>39479</v>
      </c>
      <c r="BX39" s="211" t="s">
        <v>2367</v>
      </c>
      <c r="BY39" s="211">
        <v>39539</v>
      </c>
      <c r="BZ39" s="211">
        <v>39569</v>
      </c>
      <c r="CA39" s="211">
        <v>39600</v>
      </c>
      <c r="CB39" s="211">
        <v>39630</v>
      </c>
      <c r="CC39" s="211">
        <v>39661</v>
      </c>
      <c r="CD39" s="211">
        <v>39692</v>
      </c>
      <c r="CE39" s="211">
        <v>39722</v>
      </c>
      <c r="CF39" s="211">
        <v>39753</v>
      </c>
      <c r="CG39" s="211">
        <v>39783</v>
      </c>
      <c r="CH39" s="210" t="s">
        <v>2368</v>
      </c>
      <c r="CI39" s="211">
        <v>39845</v>
      </c>
    </row>
    <row r="40" spans="1:87" s="209" customFormat="1" x14ac:dyDescent="0.2">
      <c r="A40" s="213"/>
      <c r="B40" s="213">
        <v>37257</v>
      </c>
      <c r="C40" s="213">
        <v>37288</v>
      </c>
      <c r="D40" s="213">
        <v>37316</v>
      </c>
      <c r="E40" s="213">
        <v>37347</v>
      </c>
      <c r="F40" s="213">
        <v>37377</v>
      </c>
      <c r="G40" s="213">
        <v>37408</v>
      </c>
      <c r="H40" s="213">
        <v>37438</v>
      </c>
      <c r="I40" s="213">
        <v>37469</v>
      </c>
      <c r="J40" s="213">
        <v>37500</v>
      </c>
      <c r="K40" s="213">
        <v>37530</v>
      </c>
      <c r="L40" s="213">
        <v>37561</v>
      </c>
      <c r="M40" s="213">
        <v>37591</v>
      </c>
      <c r="N40" s="213">
        <v>37622</v>
      </c>
      <c r="O40" s="213">
        <v>37653</v>
      </c>
      <c r="P40" s="213">
        <v>37681</v>
      </c>
      <c r="Q40" s="213">
        <v>37712</v>
      </c>
      <c r="R40" s="213">
        <v>37742</v>
      </c>
      <c r="S40" s="213">
        <v>37773</v>
      </c>
      <c r="T40" s="213">
        <v>37803</v>
      </c>
      <c r="U40" s="213">
        <v>37834</v>
      </c>
      <c r="V40" s="213">
        <v>37865</v>
      </c>
      <c r="W40" s="213">
        <v>37895</v>
      </c>
      <c r="X40" s="213">
        <v>37926</v>
      </c>
      <c r="Y40" s="213">
        <v>37956</v>
      </c>
      <c r="Z40" s="213">
        <v>37987</v>
      </c>
      <c r="AA40" s="213">
        <v>38018</v>
      </c>
      <c r="AB40" s="213">
        <v>38047</v>
      </c>
      <c r="AC40" s="213">
        <v>38078</v>
      </c>
      <c r="AD40" s="213">
        <v>38108</v>
      </c>
      <c r="AE40" s="213">
        <v>38139</v>
      </c>
      <c r="AF40" s="213">
        <v>38169</v>
      </c>
      <c r="AG40" s="213">
        <v>38200</v>
      </c>
      <c r="AH40" s="213">
        <v>38231</v>
      </c>
      <c r="AI40" s="213">
        <v>38261</v>
      </c>
      <c r="AJ40" s="213">
        <v>38292</v>
      </c>
      <c r="AK40" s="213">
        <v>38322</v>
      </c>
      <c r="AL40" s="213">
        <v>38353</v>
      </c>
      <c r="AM40" s="213">
        <v>38384</v>
      </c>
      <c r="AN40" s="213">
        <v>38412</v>
      </c>
      <c r="AO40" s="213">
        <v>38443</v>
      </c>
      <c r="AP40" s="213">
        <v>38473</v>
      </c>
      <c r="AQ40" s="213">
        <v>38504</v>
      </c>
      <c r="AR40" s="213">
        <v>38534</v>
      </c>
      <c r="AS40" s="213">
        <v>38565</v>
      </c>
      <c r="AT40" s="213">
        <v>38596</v>
      </c>
      <c r="AU40" s="213">
        <v>38626</v>
      </c>
      <c r="AV40" s="213">
        <v>38657</v>
      </c>
      <c r="AW40" s="213">
        <v>38687</v>
      </c>
      <c r="AX40" s="213">
        <v>38718</v>
      </c>
      <c r="AY40" s="213">
        <v>38749</v>
      </c>
      <c r="AZ40" s="213">
        <v>38777</v>
      </c>
      <c r="BA40" s="213">
        <v>38808</v>
      </c>
      <c r="BB40" s="213">
        <v>38838</v>
      </c>
      <c r="BC40" s="213">
        <v>38869</v>
      </c>
      <c r="BD40" s="213">
        <v>38899</v>
      </c>
      <c r="BE40" s="213">
        <v>38930</v>
      </c>
      <c r="BF40" s="213">
        <v>38961</v>
      </c>
      <c r="BG40" s="213">
        <v>38991</v>
      </c>
      <c r="BH40" s="213">
        <v>39022</v>
      </c>
      <c r="BI40" s="213">
        <v>39052</v>
      </c>
      <c r="BJ40" s="213" t="s">
        <v>2369</v>
      </c>
      <c r="BK40" s="213">
        <v>39114</v>
      </c>
      <c r="BL40" s="213">
        <v>39142</v>
      </c>
      <c r="BM40" s="213">
        <v>39173</v>
      </c>
      <c r="BN40" s="213">
        <v>39203</v>
      </c>
      <c r="BO40" s="213">
        <v>39234</v>
      </c>
      <c r="BP40" s="211">
        <v>39264</v>
      </c>
      <c r="BQ40" s="211">
        <v>39295</v>
      </c>
      <c r="BR40" s="211">
        <v>39326</v>
      </c>
      <c r="BS40" s="210" t="s">
        <v>2365</v>
      </c>
      <c r="BT40" s="211">
        <v>39387</v>
      </c>
      <c r="BU40" s="211">
        <v>39417</v>
      </c>
      <c r="BV40" s="210" t="s">
        <v>2366</v>
      </c>
      <c r="BW40" s="211">
        <v>39479</v>
      </c>
      <c r="BX40" s="211">
        <v>39508</v>
      </c>
      <c r="BY40" s="211">
        <v>39539</v>
      </c>
      <c r="BZ40" s="211">
        <v>39569</v>
      </c>
      <c r="CA40" s="211">
        <v>39600</v>
      </c>
      <c r="CB40" s="211">
        <v>39630</v>
      </c>
      <c r="CC40" s="211">
        <v>39661</v>
      </c>
      <c r="CD40" s="211">
        <v>39692</v>
      </c>
      <c r="CE40" s="211">
        <v>39722</v>
      </c>
      <c r="CF40" s="211">
        <v>39753</v>
      </c>
      <c r="CG40" s="210" t="s">
        <v>2370</v>
      </c>
      <c r="CH40" s="210" t="s">
        <v>2368</v>
      </c>
      <c r="CI40" s="211">
        <v>39845</v>
      </c>
    </row>
    <row r="41" spans="1:87" s="209" customFormat="1" x14ac:dyDescent="0.2">
      <c r="A41" s="214" t="s">
        <v>2371</v>
      </c>
      <c r="B41" s="215">
        <v>16.241714285714288</v>
      </c>
      <c r="C41" s="215">
        <v>16.241714285714288</v>
      </c>
      <c r="D41" s="215">
        <v>16.241714285714288</v>
      </c>
      <c r="E41" s="215">
        <v>16.242171428571428</v>
      </c>
      <c r="F41" s="215">
        <v>16.242171428571428</v>
      </c>
      <c r="G41" s="215">
        <v>16.24182857142857</v>
      </c>
      <c r="H41" s="215">
        <v>16.24182857142857</v>
      </c>
      <c r="I41" s="215">
        <v>16.24182857142857</v>
      </c>
      <c r="J41" s="215">
        <v>16.24182857142857</v>
      </c>
      <c r="K41" s="215">
        <v>16.413257142857141</v>
      </c>
      <c r="L41" s="215">
        <v>16.413257142857141</v>
      </c>
      <c r="M41" s="215">
        <v>16.413257142857141</v>
      </c>
      <c r="N41" s="215">
        <v>16.570971428571426</v>
      </c>
      <c r="O41" s="215">
        <v>16.515085714285714</v>
      </c>
      <c r="P41" s="215">
        <v>16.515085714285714</v>
      </c>
      <c r="Q41" s="215">
        <v>16.515085714285714</v>
      </c>
      <c r="R41" s="215">
        <v>16.391657142857145</v>
      </c>
      <c r="S41" s="215">
        <v>16.391657142857145</v>
      </c>
      <c r="T41" s="215">
        <v>16.391657142857145</v>
      </c>
      <c r="U41" s="215">
        <v>16.391657142857145</v>
      </c>
      <c r="V41" s="215">
        <v>16.391657142857145</v>
      </c>
      <c r="W41" s="215">
        <v>16.391657142857145</v>
      </c>
      <c r="X41" s="215">
        <v>16.391657142857145</v>
      </c>
      <c r="Y41" s="215">
        <v>16.391657142857145</v>
      </c>
      <c r="Z41" s="215">
        <v>16.385828571428572</v>
      </c>
      <c r="AA41" s="215">
        <v>16.385828571428572</v>
      </c>
      <c r="AB41" s="215">
        <v>16.385828571428572</v>
      </c>
      <c r="AC41" s="215">
        <v>16.505485714285715</v>
      </c>
      <c r="AD41" s="215">
        <v>16.505485714285715</v>
      </c>
      <c r="AE41" s="215">
        <v>16.505485714285715</v>
      </c>
      <c r="AF41" s="215">
        <v>16.505485714285715</v>
      </c>
      <c r="AG41" s="215">
        <v>16.505485714285715</v>
      </c>
      <c r="AH41" s="215">
        <v>16.50582857142857</v>
      </c>
      <c r="AI41" s="215">
        <v>16.50582857142857</v>
      </c>
      <c r="AJ41" s="215">
        <v>16.50582857142857</v>
      </c>
      <c r="AK41" s="215">
        <v>16.50582857142857</v>
      </c>
      <c r="AL41" s="215">
        <v>16.50582857142857</v>
      </c>
      <c r="AM41" s="215">
        <v>16.50582857142857</v>
      </c>
      <c r="AN41" s="215">
        <v>16.521257142857145</v>
      </c>
      <c r="AO41" s="215">
        <v>16.521257142857145</v>
      </c>
      <c r="AP41" s="215">
        <v>16.521257142857145</v>
      </c>
      <c r="AQ41" s="215">
        <v>15.2508571428571</v>
      </c>
      <c r="AR41" s="215">
        <v>15.627428571428572</v>
      </c>
      <c r="AS41" s="215">
        <v>15.627428571428572</v>
      </c>
      <c r="AT41" s="215">
        <v>15.627428571428572</v>
      </c>
      <c r="AU41" s="215">
        <v>15.627428571428572</v>
      </c>
      <c r="AV41" s="215">
        <v>15.627428571428601</v>
      </c>
      <c r="AW41" s="215">
        <v>15.627428571428601</v>
      </c>
      <c r="AX41" s="215">
        <v>15.293428571428571</v>
      </c>
      <c r="AY41" s="215">
        <v>15.807771428571426</v>
      </c>
      <c r="AZ41" s="215">
        <v>15.807771428571426</v>
      </c>
      <c r="BA41" s="215">
        <v>15.807771428571426</v>
      </c>
      <c r="BB41" s="215">
        <v>15.807771428571426</v>
      </c>
      <c r="BC41" s="215">
        <v>15.807771428571426</v>
      </c>
      <c r="BD41" s="215">
        <v>15.783428571428571</v>
      </c>
      <c r="BE41" s="215">
        <v>15.783428571428571</v>
      </c>
      <c r="BF41" s="215">
        <v>15.783428571428571</v>
      </c>
      <c r="BG41" s="215">
        <v>15.783428571428599</v>
      </c>
      <c r="BH41" s="215">
        <v>15.783428571428599</v>
      </c>
      <c r="BI41" s="215">
        <v>15.783428571428701</v>
      </c>
      <c r="BJ41" s="215">
        <v>16.995999999999999</v>
      </c>
      <c r="BK41" s="215">
        <v>16.995999999999999</v>
      </c>
      <c r="BL41" s="215">
        <v>16.995999999999999</v>
      </c>
      <c r="BM41" s="215">
        <v>16.995999999999999</v>
      </c>
      <c r="BN41" s="215">
        <v>16.995999999999999</v>
      </c>
      <c r="BO41" s="215">
        <v>16.995999999999999</v>
      </c>
      <c r="BP41" s="210">
        <v>17</v>
      </c>
      <c r="BQ41" s="210">
        <v>17</v>
      </c>
      <c r="BR41" s="210">
        <v>17</v>
      </c>
      <c r="BS41" s="210">
        <v>17</v>
      </c>
      <c r="BT41" s="210">
        <v>17</v>
      </c>
      <c r="BU41" s="210">
        <v>16.55</v>
      </c>
      <c r="BV41" s="210">
        <v>16.940000000000001</v>
      </c>
      <c r="BW41" s="210">
        <v>16.940000000000001</v>
      </c>
      <c r="BX41" s="210">
        <v>16.940000000000001</v>
      </c>
      <c r="BY41" s="210">
        <v>16.940000000000001</v>
      </c>
      <c r="BZ41" s="210">
        <v>16.940000000000001</v>
      </c>
      <c r="CA41" s="210">
        <v>17.66</v>
      </c>
      <c r="CB41" s="210">
        <v>17.66</v>
      </c>
      <c r="CC41" s="210">
        <v>17.66</v>
      </c>
      <c r="CD41" s="210">
        <v>17.66</v>
      </c>
      <c r="CE41" s="210">
        <v>17.66</v>
      </c>
      <c r="CF41" s="210">
        <v>17.559999999999999</v>
      </c>
      <c r="CG41" s="210">
        <v>17.559999999999999</v>
      </c>
      <c r="CH41" s="210">
        <v>17.149999999999999</v>
      </c>
      <c r="CI41" s="210">
        <v>16.420000000000002</v>
      </c>
    </row>
    <row r="42" spans="1:87" s="209" customFormat="1" x14ac:dyDescent="0.2">
      <c r="A42" s="214" t="s">
        <v>2372</v>
      </c>
      <c r="B42" s="215">
        <v>16.277142857142859</v>
      </c>
      <c r="C42" s="215">
        <v>16.277142857142859</v>
      </c>
      <c r="D42" s="215">
        <v>16.381142857142859</v>
      </c>
      <c r="E42" s="215">
        <v>16.381028571428573</v>
      </c>
      <c r="F42" s="215">
        <v>15.712800000000003</v>
      </c>
      <c r="G42" s="215">
        <v>15.712800000000003</v>
      </c>
      <c r="H42" s="215">
        <v>15.712800000000003</v>
      </c>
      <c r="I42" s="215">
        <v>15.712800000000003</v>
      </c>
      <c r="J42" s="215">
        <v>15.712800000000003</v>
      </c>
      <c r="K42" s="215">
        <v>15.712800000000003</v>
      </c>
      <c r="L42" s="215">
        <v>15.712800000000003</v>
      </c>
      <c r="M42" s="215">
        <v>15.712800000000003</v>
      </c>
      <c r="N42" s="215">
        <v>16.087542857142857</v>
      </c>
      <c r="O42" s="215">
        <v>16.029600000000002</v>
      </c>
      <c r="P42" s="215">
        <v>16.029600000000002</v>
      </c>
      <c r="Q42" s="215">
        <v>16.029600000000002</v>
      </c>
      <c r="R42" s="215">
        <v>16.029600000000002</v>
      </c>
      <c r="S42" s="215">
        <v>16.029600000000002</v>
      </c>
      <c r="T42" s="215">
        <v>16.029600000000002</v>
      </c>
      <c r="U42" s="215">
        <v>16.029600000000002</v>
      </c>
      <c r="V42" s="215">
        <v>16.029600000000002</v>
      </c>
      <c r="W42" s="215">
        <v>16.029600000000002</v>
      </c>
      <c r="X42" s="215">
        <v>15.526285714285713</v>
      </c>
      <c r="Y42" s="215">
        <v>15.526285714285713</v>
      </c>
      <c r="Z42" s="215">
        <v>15.852000000000002</v>
      </c>
      <c r="AA42" s="215">
        <v>15.852000000000002</v>
      </c>
      <c r="AB42" s="215">
        <v>15.852000000000002</v>
      </c>
      <c r="AC42" s="215">
        <v>15.971657142857143</v>
      </c>
      <c r="AD42" s="215">
        <v>15.971657142857143</v>
      </c>
      <c r="AE42" s="215">
        <v>15.971657142857143</v>
      </c>
      <c r="AF42" s="215">
        <v>15.971657142857143</v>
      </c>
      <c r="AG42" s="215">
        <v>15.971657142857143</v>
      </c>
      <c r="AH42" s="215">
        <v>15.972</v>
      </c>
      <c r="AI42" s="215">
        <v>15.972</v>
      </c>
      <c r="AJ42" s="215">
        <v>15.972</v>
      </c>
      <c r="AK42" s="215">
        <v>15.972</v>
      </c>
      <c r="AL42" s="215">
        <v>15.972</v>
      </c>
      <c r="AM42" s="215">
        <v>15.972</v>
      </c>
      <c r="AN42" s="215">
        <v>15.98742857142857</v>
      </c>
      <c r="AO42" s="215">
        <v>15.98742857142857</v>
      </c>
      <c r="AP42" s="215">
        <v>15.987428571428573</v>
      </c>
      <c r="AQ42" s="215">
        <v>15.0394285714285</v>
      </c>
      <c r="AR42" s="215">
        <v>15.415885714285716</v>
      </c>
      <c r="AS42" s="215">
        <v>15.415885714285716</v>
      </c>
      <c r="AT42" s="215">
        <v>15.415885714285716</v>
      </c>
      <c r="AU42" s="215">
        <v>15.415885714285716</v>
      </c>
      <c r="AV42" s="215">
        <v>15.4158857142857</v>
      </c>
      <c r="AW42" s="215">
        <v>15.4158857142857</v>
      </c>
      <c r="AX42" s="215">
        <v>15.225714285714284</v>
      </c>
      <c r="AY42" s="215">
        <v>15.739885714285712</v>
      </c>
      <c r="AZ42" s="215">
        <v>15.739885714285712</v>
      </c>
      <c r="BA42" s="215">
        <v>15.739885714285712</v>
      </c>
      <c r="BB42" s="215">
        <v>15.739885714285712</v>
      </c>
      <c r="BC42" s="215">
        <v>15.739885714285712</v>
      </c>
      <c r="BD42" s="215">
        <v>15.696</v>
      </c>
      <c r="BE42" s="215">
        <v>15.696</v>
      </c>
      <c r="BF42" s="215">
        <v>15.696</v>
      </c>
      <c r="BG42" s="215">
        <v>15.696</v>
      </c>
      <c r="BH42" s="215">
        <v>15.696</v>
      </c>
      <c r="BI42" s="215">
        <v>15.696</v>
      </c>
      <c r="BJ42" s="215">
        <v>16.68542857142857</v>
      </c>
      <c r="BK42" s="215">
        <v>16.68542857142857</v>
      </c>
      <c r="BL42" s="215">
        <v>16.68542857142857</v>
      </c>
      <c r="BM42" s="215">
        <v>16.68542857142857</v>
      </c>
      <c r="BN42" s="215">
        <v>16.68542857142857</v>
      </c>
      <c r="BO42" s="215">
        <v>16.68542857142857</v>
      </c>
      <c r="BP42" s="210">
        <v>16.690000000000001</v>
      </c>
      <c r="BQ42" s="210">
        <v>16.690000000000001</v>
      </c>
      <c r="BR42" s="210">
        <v>16.690000000000001</v>
      </c>
      <c r="BS42" s="210">
        <v>16.690000000000001</v>
      </c>
      <c r="BT42" s="210">
        <v>16.690000000000001</v>
      </c>
      <c r="BU42" s="210">
        <v>16.239999999999998</v>
      </c>
      <c r="BV42" s="210">
        <v>16.61</v>
      </c>
      <c r="BW42" s="210">
        <v>16.61</v>
      </c>
      <c r="BX42" s="210">
        <v>16.61</v>
      </c>
      <c r="BY42" s="210">
        <v>16.61</v>
      </c>
      <c r="BZ42" s="210">
        <v>16.61</v>
      </c>
      <c r="CA42" s="210">
        <v>17.329999999999998</v>
      </c>
      <c r="CB42" s="210">
        <v>17.329999999999998</v>
      </c>
      <c r="CC42" s="210">
        <v>17.329999999999998</v>
      </c>
      <c r="CD42" s="210">
        <v>17.329999999999998</v>
      </c>
      <c r="CE42" s="210">
        <v>17.329999999999998</v>
      </c>
      <c r="CF42" s="210">
        <v>17.23</v>
      </c>
      <c r="CG42" s="210">
        <v>17.23</v>
      </c>
      <c r="CH42" s="210">
        <v>17.149999999999999</v>
      </c>
      <c r="CI42" s="210">
        <v>16.45</v>
      </c>
    </row>
    <row r="43" spans="1:87" s="209" customFormat="1" x14ac:dyDescent="0.2">
      <c r="A43" s="214" t="s">
        <v>2373</v>
      </c>
      <c r="B43" s="215">
        <v>15.751714285714284</v>
      </c>
      <c r="C43" s="215">
        <v>15.751714285714284</v>
      </c>
      <c r="D43" s="215">
        <v>15.741142857142858</v>
      </c>
      <c r="E43" s="215">
        <v>15.741257142857142</v>
      </c>
      <c r="F43" s="215">
        <v>15.741257142857142</v>
      </c>
      <c r="G43" s="215">
        <v>15.521485714285717</v>
      </c>
      <c r="H43" s="215">
        <v>15.521485714285717</v>
      </c>
      <c r="I43" s="215">
        <v>15.521485714285717</v>
      </c>
      <c r="J43" s="215">
        <v>15.418285714285714</v>
      </c>
      <c r="K43" s="215">
        <v>15.418285714285714</v>
      </c>
      <c r="L43" s="215">
        <v>15.418285714285714</v>
      </c>
      <c r="M43" s="215">
        <v>15.418285714285714</v>
      </c>
      <c r="N43" s="215">
        <v>15.285257142857141</v>
      </c>
      <c r="O43" s="215">
        <v>15.285257142857141</v>
      </c>
      <c r="P43" s="215">
        <v>15.567428571428572</v>
      </c>
      <c r="Q43" s="215">
        <v>15.79337142857143</v>
      </c>
      <c r="R43" s="215">
        <v>15.79337142857143</v>
      </c>
      <c r="S43" s="215">
        <v>15.79337142857143</v>
      </c>
      <c r="T43" s="215">
        <v>15.79337142857143</v>
      </c>
      <c r="U43" s="215">
        <v>15.79337142857143</v>
      </c>
      <c r="V43" s="215">
        <v>15.79337142857143</v>
      </c>
      <c r="W43" s="215">
        <v>15.79337142857143</v>
      </c>
      <c r="X43" s="215">
        <v>15.35417142857143</v>
      </c>
      <c r="Y43" s="215">
        <v>15.35417142857143</v>
      </c>
      <c r="Z43" s="215">
        <v>15.679885714285716</v>
      </c>
      <c r="AA43" s="215">
        <v>15.679885714285716</v>
      </c>
      <c r="AB43" s="215">
        <v>15.679885714285716</v>
      </c>
      <c r="AC43" s="215">
        <v>15.799542857142859</v>
      </c>
      <c r="AD43" s="215">
        <v>15.799542857142859</v>
      </c>
      <c r="AE43" s="215">
        <v>15.799542857142859</v>
      </c>
      <c r="AF43" s="215">
        <v>15.799542857142859</v>
      </c>
      <c r="AG43" s="215">
        <v>15.799542857142859</v>
      </c>
      <c r="AH43" s="215">
        <v>15.799885714285713</v>
      </c>
      <c r="AI43" s="215">
        <v>15.799885714285713</v>
      </c>
      <c r="AJ43" s="215">
        <v>15.799885714285713</v>
      </c>
      <c r="AK43" s="215">
        <v>15.799885714285713</v>
      </c>
      <c r="AL43" s="215">
        <v>15.799885714285713</v>
      </c>
      <c r="AM43" s="215">
        <v>15.078171428571428</v>
      </c>
      <c r="AN43" s="215">
        <v>15.078171428571428</v>
      </c>
      <c r="AO43" s="215">
        <v>15.078171428571428</v>
      </c>
      <c r="AP43" s="215">
        <v>15.078171428571432</v>
      </c>
      <c r="AQ43" s="215">
        <v>15.078171428571432</v>
      </c>
      <c r="AR43" s="215">
        <v>15.454628571428572</v>
      </c>
      <c r="AS43" s="215">
        <v>15.454628571428572</v>
      </c>
      <c r="AT43" s="215">
        <v>15.454628571428572</v>
      </c>
      <c r="AU43" s="215">
        <v>15.454628571428572</v>
      </c>
      <c r="AV43" s="215">
        <v>15.4546285714286</v>
      </c>
      <c r="AW43" s="215">
        <v>15.4546285714286</v>
      </c>
      <c r="AX43" s="215">
        <v>15.097142857142856</v>
      </c>
      <c r="AY43" s="215">
        <v>15.611314285714284</v>
      </c>
      <c r="AZ43" s="215">
        <v>15.611314285714284</v>
      </c>
      <c r="BA43" s="215">
        <v>15.611314285714284</v>
      </c>
      <c r="BB43" s="215">
        <v>15.611314285714284</v>
      </c>
      <c r="BC43" s="215">
        <v>15.611314285714284</v>
      </c>
      <c r="BD43" s="215">
        <v>15.553714285714285</v>
      </c>
      <c r="BE43" s="215">
        <v>15.553714285714285</v>
      </c>
      <c r="BF43" s="215">
        <v>15.553714285714285</v>
      </c>
      <c r="BG43" s="215">
        <v>15.5537142857143</v>
      </c>
      <c r="BH43" s="215">
        <v>15.5537142857143</v>
      </c>
      <c r="BI43" s="215">
        <v>15.5537142857143</v>
      </c>
      <c r="BJ43" s="215">
        <v>16.483428571428572</v>
      </c>
      <c r="BK43" s="215">
        <v>16.483428571428572</v>
      </c>
      <c r="BL43" s="215">
        <v>16.483428571428572</v>
      </c>
      <c r="BM43" s="215">
        <v>16.483428571428572</v>
      </c>
      <c r="BN43" s="215">
        <v>16.483428571428572</v>
      </c>
      <c r="BO43" s="215">
        <v>16.483428571428572</v>
      </c>
      <c r="BP43" s="210">
        <v>16.48</v>
      </c>
      <c r="BQ43" s="210">
        <v>16.48</v>
      </c>
      <c r="BR43" s="210">
        <v>16.48</v>
      </c>
      <c r="BS43" s="210">
        <v>16.48</v>
      </c>
      <c r="BT43" s="210">
        <v>16.48</v>
      </c>
      <c r="BU43" s="210">
        <v>16.04</v>
      </c>
      <c r="BV43" s="210">
        <v>16.41</v>
      </c>
      <c r="BW43" s="210">
        <v>16.41</v>
      </c>
      <c r="BX43" s="210">
        <v>16.41</v>
      </c>
      <c r="BY43" s="210">
        <v>16.41</v>
      </c>
      <c r="BZ43" s="210">
        <v>16.41</v>
      </c>
      <c r="CA43" s="210">
        <v>17.13</v>
      </c>
      <c r="CB43" s="210">
        <v>17.13</v>
      </c>
      <c r="CC43" s="210">
        <v>17.13</v>
      </c>
      <c r="CD43" s="210">
        <v>17.13</v>
      </c>
      <c r="CE43" s="210">
        <v>17.13</v>
      </c>
      <c r="CF43" s="210">
        <v>17.03</v>
      </c>
      <c r="CG43" s="210">
        <v>17.03</v>
      </c>
      <c r="CH43" s="210">
        <v>16.91</v>
      </c>
      <c r="CI43" s="210">
        <v>16.16</v>
      </c>
    </row>
    <row r="44" spans="1:87" s="209" customFormat="1" x14ac:dyDescent="0.2">
      <c r="A44" s="214" t="s">
        <v>2374</v>
      </c>
      <c r="B44" s="215">
        <v>14.736857142857142</v>
      </c>
      <c r="C44" s="215">
        <v>14.736857142857142</v>
      </c>
      <c r="D44" s="215">
        <v>14.736857142857142</v>
      </c>
      <c r="E44" s="215">
        <v>14.736685714285715</v>
      </c>
      <c r="F44" s="215">
        <v>14.736685714285715</v>
      </c>
      <c r="G44" s="215">
        <v>14.736685714285715</v>
      </c>
      <c r="H44" s="215">
        <v>14.736685714285715</v>
      </c>
      <c r="I44" s="215">
        <v>14.736685714285715</v>
      </c>
      <c r="J44" s="215">
        <v>14.736685714285715</v>
      </c>
      <c r="K44" s="215">
        <v>14.736685714285715</v>
      </c>
      <c r="L44" s="215">
        <v>14.736685714285715</v>
      </c>
      <c r="M44" s="215">
        <v>14.736685714285715</v>
      </c>
      <c r="N44" s="215">
        <v>15.40217142857143</v>
      </c>
      <c r="O44" s="215">
        <v>15.344228571428571</v>
      </c>
      <c r="P44" s="215">
        <v>15.344228571428571</v>
      </c>
      <c r="Q44" s="215">
        <v>15.344228571428571</v>
      </c>
      <c r="R44" s="215">
        <v>15.344228571428571</v>
      </c>
      <c r="S44" s="215">
        <v>15.344228571428571</v>
      </c>
      <c r="T44" s="215">
        <v>15.344228571428571</v>
      </c>
      <c r="U44" s="215">
        <v>15.344228571428571</v>
      </c>
      <c r="V44" s="215">
        <v>15.344228571428571</v>
      </c>
      <c r="W44" s="215">
        <v>15.344228571428571</v>
      </c>
      <c r="X44" s="215">
        <v>15.34937142857143</v>
      </c>
      <c r="Y44" s="215">
        <v>15.34937142857143</v>
      </c>
      <c r="Z44" s="215">
        <v>15.91954285714286</v>
      </c>
      <c r="AA44" s="215">
        <v>15.91954285714286</v>
      </c>
      <c r="AB44" s="215">
        <v>15.91954285714286</v>
      </c>
      <c r="AC44" s="215">
        <v>16.039200000000001</v>
      </c>
      <c r="AD44" s="215">
        <v>16.039200000000001</v>
      </c>
      <c r="AE44" s="215">
        <v>16.039200000000001</v>
      </c>
      <c r="AF44" s="215">
        <v>16.039200000000001</v>
      </c>
      <c r="AG44" s="215">
        <v>16.030285714285714</v>
      </c>
      <c r="AH44" s="215">
        <v>16.030628571428576</v>
      </c>
      <c r="AI44" s="215">
        <v>15.489942857142857</v>
      </c>
      <c r="AJ44" s="215">
        <v>15.727885714285717</v>
      </c>
      <c r="AK44" s="215">
        <v>15.727885714285717</v>
      </c>
      <c r="AL44" s="215">
        <v>15.727885714285717</v>
      </c>
      <c r="AM44" s="215">
        <v>15.5214</v>
      </c>
      <c r="AN44" s="215">
        <v>15.215314285714287</v>
      </c>
      <c r="AO44" s="215">
        <v>15.256114285714288</v>
      </c>
      <c r="AP44" s="215">
        <v>15.256114285714288</v>
      </c>
      <c r="AQ44" s="215">
        <v>15.256114285714288</v>
      </c>
      <c r="AR44" s="215">
        <v>15.125142857142857</v>
      </c>
      <c r="AS44" s="215">
        <v>15.125142857142857</v>
      </c>
      <c r="AT44" s="215">
        <v>15.125142857142857</v>
      </c>
      <c r="AU44" s="215">
        <v>15.125142857142857</v>
      </c>
      <c r="AV44" s="215">
        <v>15.125142857142899</v>
      </c>
      <c r="AW44" s="215">
        <v>15.125142857142899</v>
      </c>
      <c r="AX44" s="215">
        <v>15.003428571428572</v>
      </c>
      <c r="AY44" s="215">
        <v>15.517714285714286</v>
      </c>
      <c r="AZ44" s="215">
        <v>15.517714285714286</v>
      </c>
      <c r="BA44" s="215">
        <v>15.517714285714286</v>
      </c>
      <c r="BB44" s="215">
        <v>15.517714285714286</v>
      </c>
      <c r="BC44" s="215">
        <v>15.517714285714286</v>
      </c>
      <c r="BD44" s="215">
        <v>15.476914285714287</v>
      </c>
      <c r="BE44" s="215">
        <v>15.476914285714287</v>
      </c>
      <c r="BF44" s="215">
        <v>15.476914285714287</v>
      </c>
      <c r="BG44" s="215">
        <v>15.476914285714299</v>
      </c>
      <c r="BH44" s="215">
        <v>15.476914285714299</v>
      </c>
      <c r="BI44" s="215">
        <v>15.476914285714299</v>
      </c>
      <c r="BJ44" s="215">
        <v>16.722857142857141</v>
      </c>
      <c r="BK44" s="215">
        <v>16.722857142857141</v>
      </c>
      <c r="BL44" s="215">
        <v>16.722857142857141</v>
      </c>
      <c r="BM44" s="215">
        <v>16.722857142857141</v>
      </c>
      <c r="BN44" s="215">
        <v>16.722857142857141</v>
      </c>
      <c r="BO44" s="215">
        <v>16.722857142857141</v>
      </c>
      <c r="BP44" s="210">
        <v>16.72</v>
      </c>
      <c r="BQ44" s="210">
        <v>16.72</v>
      </c>
      <c r="BR44" s="210">
        <v>16.72</v>
      </c>
      <c r="BS44" s="210">
        <v>16.72</v>
      </c>
      <c r="BT44" s="210">
        <v>16.72</v>
      </c>
      <c r="BU44" s="210">
        <v>16.28</v>
      </c>
      <c r="BV44" s="210">
        <v>16.739999999999998</v>
      </c>
      <c r="BW44" s="210">
        <v>16.739999999999998</v>
      </c>
      <c r="BX44" s="210">
        <v>16.739999999999998</v>
      </c>
      <c r="BY44" s="210">
        <v>16.739999999999998</v>
      </c>
      <c r="BZ44" s="210">
        <v>16.739999999999998</v>
      </c>
      <c r="CA44" s="210">
        <v>17.46</v>
      </c>
      <c r="CB44" s="210">
        <v>17.46</v>
      </c>
      <c r="CC44" s="210">
        <v>17.46</v>
      </c>
      <c r="CD44" s="210">
        <v>17.46</v>
      </c>
      <c r="CE44" s="210">
        <v>17.46</v>
      </c>
      <c r="CF44" s="210">
        <v>17.350000000000001</v>
      </c>
      <c r="CG44" s="210">
        <v>17.350000000000001</v>
      </c>
      <c r="CH44" s="210">
        <v>17.46</v>
      </c>
      <c r="CI44" s="210">
        <v>16.7</v>
      </c>
    </row>
    <row r="45" spans="1:87" s="209" customFormat="1" x14ac:dyDescent="0.2">
      <c r="A45" s="214" t="s">
        <v>2375</v>
      </c>
      <c r="B45" s="215">
        <v>17.002285714285716</v>
      </c>
      <c r="C45" s="215">
        <v>17.002285714285716</v>
      </c>
      <c r="D45" s="215">
        <v>17.002285714285716</v>
      </c>
      <c r="E45" s="215">
        <v>15.988114285714287</v>
      </c>
      <c r="F45" s="215">
        <v>15.988114285714287</v>
      </c>
      <c r="G45" s="215">
        <v>15.988114285714287</v>
      </c>
      <c r="H45" s="215">
        <v>15.988114285714287</v>
      </c>
      <c r="I45" s="215">
        <v>16.333714285714283</v>
      </c>
      <c r="J45" s="215">
        <v>16.333714285714283</v>
      </c>
      <c r="K45" s="215">
        <v>16.333714285714283</v>
      </c>
      <c r="L45" s="215">
        <v>16.333714285714283</v>
      </c>
      <c r="M45" s="215">
        <v>16.333714285714283</v>
      </c>
      <c r="N45" s="215">
        <v>16.576457142857144</v>
      </c>
      <c r="O45" s="215">
        <v>16.518514285714286</v>
      </c>
      <c r="P45" s="215">
        <v>16.518514285714286</v>
      </c>
      <c r="Q45" s="215">
        <v>16.518514285714286</v>
      </c>
      <c r="R45" s="215">
        <v>16.518514285714286</v>
      </c>
      <c r="S45" s="215">
        <v>16.518514285714286</v>
      </c>
      <c r="T45" s="215">
        <v>16.518514285714286</v>
      </c>
      <c r="U45" s="215">
        <v>16.518514285714286</v>
      </c>
      <c r="V45" s="215">
        <v>16.518514285714286</v>
      </c>
      <c r="W45" s="215">
        <v>16.518514285714286</v>
      </c>
      <c r="X45" s="215">
        <v>15.919885714285716</v>
      </c>
      <c r="Y45" s="215">
        <v>15.919885714285716</v>
      </c>
      <c r="Z45" s="215">
        <v>16.434857142857144</v>
      </c>
      <c r="AA45" s="215">
        <v>16.434857142857144</v>
      </c>
      <c r="AB45" s="215">
        <v>16.434857142857144</v>
      </c>
      <c r="AC45" s="215">
        <v>16.554514285714287</v>
      </c>
      <c r="AD45" s="215">
        <v>16.554514285714287</v>
      </c>
      <c r="AE45" s="215">
        <v>16.554514285714287</v>
      </c>
      <c r="AF45" s="215">
        <v>16.554514285714287</v>
      </c>
      <c r="AG45" s="215">
        <v>16.554514285714287</v>
      </c>
      <c r="AH45" s="215">
        <v>16.554857142857141</v>
      </c>
      <c r="AI45" s="215">
        <v>16.554857142857141</v>
      </c>
      <c r="AJ45" s="215">
        <v>16.554857142857141</v>
      </c>
      <c r="AK45" s="215">
        <v>16.554857142857141</v>
      </c>
      <c r="AL45" s="215">
        <v>16.554857142857141</v>
      </c>
      <c r="AM45" s="215">
        <v>14.692457142857142</v>
      </c>
      <c r="AN45" s="215">
        <v>14.692457142857142</v>
      </c>
      <c r="AO45" s="215">
        <v>14.692457142857142</v>
      </c>
      <c r="AP45" s="215">
        <v>14.692457142857142</v>
      </c>
      <c r="AQ45" s="215">
        <v>14.692457142857142</v>
      </c>
      <c r="AR45" s="215">
        <v>15.068914285714287</v>
      </c>
      <c r="AS45" s="215">
        <v>15.068914285714287</v>
      </c>
      <c r="AT45" s="215">
        <v>15.068914285714287</v>
      </c>
      <c r="AU45" s="215">
        <v>15.068914285714287</v>
      </c>
      <c r="AV45" s="215">
        <v>15.0689142857143</v>
      </c>
      <c r="AW45" s="215">
        <v>15.0689142857143</v>
      </c>
      <c r="AX45" s="215">
        <v>14.731999999999999</v>
      </c>
      <c r="AY45" s="215">
        <v>15.246514285714284</v>
      </c>
      <c r="AZ45" s="215">
        <v>15.246514285714284</v>
      </c>
      <c r="BA45" s="215">
        <v>15.246514285714284</v>
      </c>
      <c r="BB45" s="215">
        <v>15.246514285714284</v>
      </c>
      <c r="BC45" s="215">
        <v>15.246514285714284</v>
      </c>
      <c r="BD45" s="215">
        <v>15.135771428571427</v>
      </c>
      <c r="BE45" s="215">
        <v>15.135771428571427</v>
      </c>
      <c r="BF45" s="215">
        <v>15.135771428571427</v>
      </c>
      <c r="BG45" s="215">
        <v>15.135771428571401</v>
      </c>
      <c r="BH45" s="215">
        <v>15.135771428571401</v>
      </c>
      <c r="BI45" s="215">
        <v>15.135771428571299</v>
      </c>
      <c r="BJ45" s="215">
        <v>16.192571428571426</v>
      </c>
      <c r="BK45" s="215">
        <v>16.192571428571426</v>
      </c>
      <c r="BL45" s="215">
        <v>16.192571428571426</v>
      </c>
      <c r="BM45" s="215">
        <v>16.192571428571426</v>
      </c>
      <c r="BN45" s="215">
        <v>16.192571428571426</v>
      </c>
      <c r="BO45" s="215">
        <v>16.192571428571426</v>
      </c>
      <c r="BP45" s="210">
        <v>16.190000000000001</v>
      </c>
      <c r="BQ45" s="210">
        <v>16.190000000000001</v>
      </c>
      <c r="BR45" s="210">
        <v>16.190000000000001</v>
      </c>
      <c r="BS45" s="210">
        <v>16.190000000000001</v>
      </c>
      <c r="BT45" s="210">
        <v>16.190000000000001</v>
      </c>
      <c r="BU45" s="210">
        <v>15.75</v>
      </c>
      <c r="BV45" s="210">
        <v>16.14</v>
      </c>
      <c r="BW45" s="210">
        <v>16.14</v>
      </c>
      <c r="BX45" s="210">
        <v>16.14</v>
      </c>
      <c r="BY45" s="210">
        <v>16.14</v>
      </c>
      <c r="BZ45" s="210">
        <v>16.14</v>
      </c>
      <c r="CA45" s="210">
        <v>16.86</v>
      </c>
      <c r="CB45" s="210">
        <v>16.86</v>
      </c>
      <c r="CC45" s="210">
        <v>16.86</v>
      </c>
      <c r="CD45" s="210">
        <v>16.86</v>
      </c>
      <c r="CE45" s="210">
        <v>16.86</v>
      </c>
      <c r="CF45" s="210">
        <v>16.86</v>
      </c>
      <c r="CG45" s="210">
        <v>16.940000000000001</v>
      </c>
      <c r="CH45" s="210">
        <v>16.850000000000001</v>
      </c>
      <c r="CI45" s="210">
        <v>16.850000000000001</v>
      </c>
    </row>
    <row r="46" spans="1:87" s="209" customFormat="1" x14ac:dyDescent="0.2">
      <c r="A46" s="214" t="s">
        <v>2376</v>
      </c>
      <c r="B46" s="215">
        <v>15.44</v>
      </c>
      <c r="C46" s="215">
        <v>15.543714285714286</v>
      </c>
      <c r="D46" s="215">
        <v>15.543714285714286</v>
      </c>
      <c r="E46" s="215">
        <v>15.54377142857143</v>
      </c>
      <c r="F46" s="215">
        <v>14.705142857142855</v>
      </c>
      <c r="G46" s="215">
        <v>14.705142857142855</v>
      </c>
      <c r="H46" s="215">
        <v>14.705142857142855</v>
      </c>
      <c r="I46" s="215">
        <v>14.705142857142855</v>
      </c>
      <c r="J46" s="215">
        <v>14.705142857142855</v>
      </c>
      <c r="K46" s="215">
        <v>14.705142857142855</v>
      </c>
      <c r="L46" s="215">
        <v>14.705142857142855</v>
      </c>
      <c r="M46" s="215">
        <v>14.705142857142855</v>
      </c>
      <c r="N46" s="215">
        <v>15.079885714285716</v>
      </c>
      <c r="O46" s="215">
        <v>15.021942857142857</v>
      </c>
      <c r="P46" s="215">
        <v>15.021942857142857</v>
      </c>
      <c r="Q46" s="215">
        <v>15.021942857142857</v>
      </c>
      <c r="R46" s="215">
        <v>15.021942857142857</v>
      </c>
      <c r="S46" s="215">
        <v>15.021942857142857</v>
      </c>
      <c r="T46" s="215">
        <v>15.021942857142857</v>
      </c>
      <c r="U46" s="215">
        <v>15.021942857142857</v>
      </c>
      <c r="V46" s="215">
        <v>15.021942857142857</v>
      </c>
      <c r="W46" s="215">
        <v>15.021942857142857</v>
      </c>
      <c r="X46" s="215">
        <v>14.771314285714285</v>
      </c>
      <c r="Y46" s="215">
        <v>14.771314285714285</v>
      </c>
      <c r="Z46" s="215">
        <v>15.179314285714284</v>
      </c>
      <c r="AA46" s="215">
        <v>15.179314285714284</v>
      </c>
      <c r="AB46" s="215">
        <v>15.179314285714284</v>
      </c>
      <c r="AC46" s="215">
        <v>15.298971428571431</v>
      </c>
      <c r="AD46" s="215">
        <v>15.298971428571431</v>
      </c>
      <c r="AE46" s="215">
        <v>15.298971428571431</v>
      </c>
      <c r="AF46" s="215">
        <v>15.298971428571431</v>
      </c>
      <c r="AG46" s="215">
        <v>15.298971428571431</v>
      </c>
      <c r="AH46" s="215">
        <v>15.299314285714285</v>
      </c>
      <c r="AI46" s="215">
        <v>15.299314285714285</v>
      </c>
      <c r="AJ46" s="215">
        <v>15.299314285714285</v>
      </c>
      <c r="AK46" s="215">
        <v>15.299314285714285</v>
      </c>
      <c r="AL46" s="215">
        <v>15.299314285714285</v>
      </c>
      <c r="AM46" s="215">
        <v>15.299314285714285</v>
      </c>
      <c r="AN46" s="215">
        <v>15.314742857142859</v>
      </c>
      <c r="AO46" s="215">
        <v>15.314742857142859</v>
      </c>
      <c r="AP46" s="215">
        <v>15.314742857142855</v>
      </c>
      <c r="AQ46" s="215">
        <v>14.376571428571401</v>
      </c>
      <c r="AR46" s="215">
        <v>14.753142857142857</v>
      </c>
      <c r="AS46" s="215">
        <v>14.753142857142857</v>
      </c>
      <c r="AT46" s="215">
        <v>14.753142857142857</v>
      </c>
      <c r="AU46" s="215">
        <v>14.753142857142857</v>
      </c>
      <c r="AV46" s="215">
        <v>14.753142857142899</v>
      </c>
      <c r="AW46" s="215">
        <v>14.753142857142899</v>
      </c>
      <c r="AX46" s="215">
        <v>14.407999999999999</v>
      </c>
      <c r="AY46" s="215">
        <v>15.016114285714288</v>
      </c>
      <c r="AZ46" s="215">
        <v>15.016114285714288</v>
      </c>
      <c r="BA46" s="215">
        <v>15.016114285714288</v>
      </c>
      <c r="BB46" s="215">
        <v>15.016114285714288</v>
      </c>
      <c r="BC46" s="215">
        <v>15.016114285714288</v>
      </c>
      <c r="BD46" s="215">
        <v>14.996571428571432</v>
      </c>
      <c r="BE46" s="215">
        <v>14.996571428571432</v>
      </c>
      <c r="BF46" s="215">
        <v>14.996571428571432</v>
      </c>
      <c r="BG46" s="215">
        <v>14.9965714285714</v>
      </c>
      <c r="BH46" s="215">
        <v>14.9965714285714</v>
      </c>
      <c r="BI46" s="215">
        <v>14.996571428571301</v>
      </c>
      <c r="BJ46" s="215">
        <v>16.126000000000001</v>
      </c>
      <c r="BK46" s="215">
        <v>16.126000000000001</v>
      </c>
      <c r="BL46" s="215">
        <v>16.126000000000001</v>
      </c>
      <c r="BM46" s="215">
        <v>16.126000000000001</v>
      </c>
      <c r="BN46" s="215">
        <v>16.126000000000001</v>
      </c>
      <c r="BO46" s="215">
        <v>16.126000000000001</v>
      </c>
      <c r="BP46" s="210">
        <v>16.13</v>
      </c>
      <c r="BQ46" s="210">
        <v>16.13</v>
      </c>
      <c r="BR46" s="210">
        <v>16.13</v>
      </c>
      <c r="BS46" s="210">
        <v>16.13</v>
      </c>
      <c r="BT46" s="210">
        <v>16.13</v>
      </c>
      <c r="BU46" s="210">
        <v>15.68</v>
      </c>
      <c r="BV46" s="210">
        <v>15.92</v>
      </c>
      <c r="BW46" s="210">
        <v>15.92</v>
      </c>
      <c r="BX46" s="210">
        <v>15.92</v>
      </c>
      <c r="BY46" s="210">
        <v>15.92</v>
      </c>
      <c r="BZ46" s="210">
        <v>15.92</v>
      </c>
      <c r="CA46" s="210">
        <v>16.64</v>
      </c>
      <c r="CB46" s="210">
        <v>16.64</v>
      </c>
      <c r="CC46" s="210">
        <v>16.64</v>
      </c>
      <c r="CD46" s="210">
        <v>16.64</v>
      </c>
      <c r="CE46" s="210">
        <v>16.64</v>
      </c>
      <c r="CF46" s="210">
        <v>16.54</v>
      </c>
      <c r="CG46" s="210">
        <v>16.54</v>
      </c>
      <c r="CH46" s="210">
        <v>16.29</v>
      </c>
      <c r="CI46" s="210">
        <v>15.51</v>
      </c>
    </row>
    <row r="47" spans="1:87" s="209" customFormat="1" x14ac:dyDescent="0.2">
      <c r="A47" s="214" t="s">
        <v>2377</v>
      </c>
      <c r="B47" s="215">
        <v>12.881428571428572</v>
      </c>
      <c r="C47" s="215">
        <v>12.881428571428572</v>
      </c>
      <c r="D47" s="215">
        <v>12.881714285714287</v>
      </c>
      <c r="E47" s="215">
        <v>12.881828571428573</v>
      </c>
      <c r="F47" s="215">
        <v>12.881828571428573</v>
      </c>
      <c r="G47" s="215">
        <v>12.881828571428573</v>
      </c>
      <c r="H47" s="215">
        <v>12.768000000000001</v>
      </c>
      <c r="I47" s="215">
        <v>12.768000000000001</v>
      </c>
      <c r="J47" s="215">
        <v>12.804342857142855</v>
      </c>
      <c r="K47" s="215">
        <v>12.804342857142855</v>
      </c>
      <c r="L47" s="215">
        <v>12.804342857142855</v>
      </c>
      <c r="M47" s="215">
        <v>12.804342857142855</v>
      </c>
      <c r="N47" s="215">
        <v>13.214057142857142</v>
      </c>
      <c r="O47" s="215">
        <v>13.104685714285713</v>
      </c>
      <c r="P47" s="215">
        <v>13.104685714285713</v>
      </c>
      <c r="Q47" s="215">
        <v>13.104685714285713</v>
      </c>
      <c r="R47" s="215">
        <v>13.104685714285713</v>
      </c>
      <c r="S47" s="215">
        <v>13.104685714285713</v>
      </c>
      <c r="T47" s="215">
        <v>13.104685714285713</v>
      </c>
      <c r="U47" s="215">
        <v>13.104685714285713</v>
      </c>
      <c r="V47" s="215">
        <v>13.104685714285713</v>
      </c>
      <c r="W47" s="215">
        <v>13.104685714285713</v>
      </c>
      <c r="X47" s="215">
        <v>13.120114285714285</v>
      </c>
      <c r="Y47" s="215">
        <v>13.120114285714285</v>
      </c>
      <c r="Z47" s="215">
        <v>13.74</v>
      </c>
      <c r="AA47" s="215">
        <v>13.74</v>
      </c>
      <c r="AB47" s="215">
        <v>13.74</v>
      </c>
      <c r="AC47" s="215">
        <v>13.859657142857142</v>
      </c>
      <c r="AD47" s="215">
        <v>13.859657142857142</v>
      </c>
      <c r="AE47" s="215">
        <v>13.859657142857142</v>
      </c>
      <c r="AF47" s="215">
        <v>13.859657142857142</v>
      </c>
      <c r="AG47" s="215">
        <v>13.859657142857142</v>
      </c>
      <c r="AH47" s="215">
        <v>13.86</v>
      </c>
      <c r="AI47" s="215">
        <v>13.86</v>
      </c>
      <c r="AJ47" s="215">
        <v>13.86</v>
      </c>
      <c r="AK47" s="215">
        <v>13.86</v>
      </c>
      <c r="AL47" s="215">
        <v>13.86</v>
      </c>
      <c r="AM47" s="215">
        <v>13.86</v>
      </c>
      <c r="AN47" s="215">
        <v>13.875428571428571</v>
      </c>
      <c r="AO47" s="215">
        <v>13.394400000000001</v>
      </c>
      <c r="AP47" s="215">
        <v>13.394400000000001</v>
      </c>
      <c r="AQ47" s="215">
        <v>13.394400000000001</v>
      </c>
      <c r="AR47" s="215">
        <v>13.469828571428572</v>
      </c>
      <c r="AS47" s="215">
        <v>13.469828571428572</v>
      </c>
      <c r="AT47" s="215">
        <v>13.469828571428572</v>
      </c>
      <c r="AU47" s="215">
        <v>13.469828571428572</v>
      </c>
      <c r="AV47" s="215">
        <v>13.4698285714286</v>
      </c>
      <c r="AW47" s="215">
        <v>13.4698285714286</v>
      </c>
      <c r="AX47" s="215">
        <v>14.196</v>
      </c>
      <c r="AY47" s="215">
        <v>14.710285714285714</v>
      </c>
      <c r="AZ47" s="215">
        <v>14.710285714285714</v>
      </c>
      <c r="BA47" s="215">
        <v>14.710285714285714</v>
      </c>
      <c r="BB47" s="215">
        <v>14.710285714285714</v>
      </c>
      <c r="BC47" s="215">
        <v>14.710285714285714</v>
      </c>
      <c r="BD47" s="215">
        <v>14.684228571428575</v>
      </c>
      <c r="BE47" s="215">
        <v>14.684228571428575</v>
      </c>
      <c r="BF47" s="215">
        <v>14.684228571428575</v>
      </c>
      <c r="BG47" s="215">
        <v>14.6842285714286</v>
      </c>
      <c r="BH47" s="215">
        <v>14.6842285714286</v>
      </c>
      <c r="BI47" s="215">
        <v>14.6842285714286</v>
      </c>
      <c r="BJ47" s="215">
        <v>16.033714285714286</v>
      </c>
      <c r="BK47" s="215">
        <v>16.033714285714286</v>
      </c>
      <c r="BL47" s="215">
        <v>16.033714285714286</v>
      </c>
      <c r="BM47" s="215">
        <v>16.033714285714286</v>
      </c>
      <c r="BN47" s="215">
        <v>16.033714285714286</v>
      </c>
      <c r="BO47" s="215">
        <v>16.033714285714286</v>
      </c>
      <c r="BP47" s="210">
        <v>16.03</v>
      </c>
      <c r="BQ47" s="210">
        <v>16.03</v>
      </c>
      <c r="BR47" s="210">
        <v>16.03</v>
      </c>
      <c r="BS47" s="210">
        <v>16.03</v>
      </c>
      <c r="BT47" s="210">
        <v>16.03</v>
      </c>
      <c r="BU47" s="210">
        <v>15.59</v>
      </c>
      <c r="BV47" s="210">
        <v>16.02</v>
      </c>
      <c r="BW47" s="210">
        <v>16.02</v>
      </c>
      <c r="BX47" s="210">
        <v>16.02</v>
      </c>
      <c r="BY47" s="210">
        <v>16.02</v>
      </c>
      <c r="BZ47" s="210">
        <v>16.02</v>
      </c>
      <c r="CA47" s="210">
        <v>16.739999999999998</v>
      </c>
      <c r="CB47" s="210">
        <v>16.739999999999998</v>
      </c>
      <c r="CC47" s="210">
        <v>16.739999999999998</v>
      </c>
      <c r="CD47" s="210">
        <v>16.739999999999998</v>
      </c>
      <c r="CE47" s="210">
        <v>16.739999999999998</v>
      </c>
      <c r="CF47" s="210">
        <v>16.64</v>
      </c>
      <c r="CG47" s="210">
        <v>16.64</v>
      </c>
      <c r="CH47" s="210">
        <v>16.71</v>
      </c>
      <c r="CI47" s="210">
        <v>15.92</v>
      </c>
    </row>
    <row r="48" spans="1:87" s="209" customFormat="1" x14ac:dyDescent="0.2">
      <c r="A48" s="214" t="s">
        <v>2378</v>
      </c>
      <c r="B48" s="215">
        <v>14.325428571428571</v>
      </c>
      <c r="C48" s="215">
        <v>14.325428571428571</v>
      </c>
      <c r="D48" s="215">
        <v>14.325714285714286</v>
      </c>
      <c r="E48" s="215">
        <v>14.3256</v>
      </c>
      <c r="F48" s="215">
        <v>14.3256</v>
      </c>
      <c r="G48" s="215">
        <v>13.985828571428572</v>
      </c>
      <c r="H48" s="215">
        <v>13.985828571428572</v>
      </c>
      <c r="I48" s="215">
        <v>13.985828571428572</v>
      </c>
      <c r="J48" s="215">
        <v>14.069828571428571</v>
      </c>
      <c r="K48" s="215">
        <v>14.069828571428571</v>
      </c>
      <c r="L48" s="215">
        <v>14.069828571428571</v>
      </c>
      <c r="M48" s="215">
        <v>14.069828571428571</v>
      </c>
      <c r="N48" s="215">
        <v>14.516571428571428</v>
      </c>
      <c r="O48" s="215">
        <v>14.458628571428571</v>
      </c>
      <c r="P48" s="215">
        <v>14.458628571428571</v>
      </c>
      <c r="Q48" s="215">
        <v>14.458628571428571</v>
      </c>
      <c r="R48" s="215">
        <v>14.458628571428571</v>
      </c>
      <c r="S48" s="215">
        <v>14.458628571428571</v>
      </c>
      <c r="T48" s="215">
        <v>14.458628571428571</v>
      </c>
      <c r="U48" s="215">
        <v>14.458628571428571</v>
      </c>
      <c r="V48" s="215">
        <v>14.458628571428571</v>
      </c>
      <c r="W48" s="215">
        <v>14.458628571428571</v>
      </c>
      <c r="X48" s="215">
        <v>14.042057142857146</v>
      </c>
      <c r="Y48" s="215">
        <v>14.042057142857146</v>
      </c>
      <c r="Z48" s="215">
        <v>14.36777142857143</v>
      </c>
      <c r="AA48" s="215">
        <v>14.36777142857143</v>
      </c>
      <c r="AB48" s="215">
        <v>14.36777142857143</v>
      </c>
      <c r="AC48" s="215">
        <v>14.487428571428572</v>
      </c>
      <c r="AD48" s="215">
        <v>14.487428571428572</v>
      </c>
      <c r="AE48" s="215">
        <v>14.487428571428572</v>
      </c>
      <c r="AF48" s="215">
        <v>14.487428571428572</v>
      </c>
      <c r="AG48" s="215">
        <v>14.487428571428572</v>
      </c>
      <c r="AH48" s="215">
        <v>14.487771428571429</v>
      </c>
      <c r="AI48" s="215">
        <v>14.487771428571429</v>
      </c>
      <c r="AJ48" s="215">
        <v>14.487771428571429</v>
      </c>
      <c r="AK48" s="215">
        <v>14.487771428571429</v>
      </c>
      <c r="AL48" s="215">
        <v>14.487771428571429</v>
      </c>
      <c r="AM48" s="215">
        <v>14.487771428571429</v>
      </c>
      <c r="AN48" s="215">
        <v>14.5032</v>
      </c>
      <c r="AO48" s="215">
        <v>13.947771428571428</v>
      </c>
      <c r="AP48" s="215">
        <v>13.947771428571428</v>
      </c>
      <c r="AQ48" s="215">
        <v>13.947771428571428</v>
      </c>
      <c r="AR48" s="215">
        <v>14.32422857142857</v>
      </c>
      <c r="AS48" s="215">
        <v>14.32422857142857</v>
      </c>
      <c r="AT48" s="215">
        <v>14.32422857142857</v>
      </c>
      <c r="AU48" s="215">
        <v>14.32422857142857</v>
      </c>
      <c r="AV48" s="215">
        <v>14.3242285714286</v>
      </c>
      <c r="AW48" s="215">
        <v>14.3242285714286</v>
      </c>
      <c r="AX48" s="215">
        <v>14.154857142857143</v>
      </c>
      <c r="AY48" s="215">
        <v>14.790514285714286</v>
      </c>
      <c r="AZ48" s="215">
        <v>14.790514285714286</v>
      </c>
      <c r="BA48" s="215">
        <v>14.790514285714286</v>
      </c>
      <c r="BB48" s="215">
        <v>14.790514285714286</v>
      </c>
      <c r="BC48" s="215">
        <v>14.790514285714286</v>
      </c>
      <c r="BD48" s="215">
        <v>14.73942857142857</v>
      </c>
      <c r="BE48" s="215">
        <v>14.73942857142857</v>
      </c>
      <c r="BF48" s="215">
        <v>14.73942857142857</v>
      </c>
      <c r="BG48" s="215">
        <v>14.739428571428601</v>
      </c>
      <c r="BH48" s="215">
        <v>14.739428571428601</v>
      </c>
      <c r="BI48" s="215">
        <v>14.7394285714287</v>
      </c>
      <c r="BJ48" s="215">
        <v>15.859142857142858</v>
      </c>
      <c r="BK48" s="215">
        <v>15.859142857142858</v>
      </c>
      <c r="BL48" s="215">
        <v>15.859142857142858</v>
      </c>
      <c r="BM48" s="215">
        <v>15.859142857142858</v>
      </c>
      <c r="BN48" s="215">
        <v>15.859142857142858</v>
      </c>
      <c r="BO48" s="215">
        <v>15.859142857142858</v>
      </c>
      <c r="BP48" s="210">
        <v>15.86</v>
      </c>
      <c r="BQ48" s="210">
        <v>15.86</v>
      </c>
      <c r="BR48" s="210">
        <v>15.86</v>
      </c>
      <c r="BS48" s="210">
        <v>15.86</v>
      </c>
      <c r="BT48" s="210">
        <v>15.86</v>
      </c>
      <c r="BU48" s="210">
        <v>15.41</v>
      </c>
      <c r="BV48" s="210">
        <v>15.8</v>
      </c>
      <c r="BW48" s="210">
        <v>15.8</v>
      </c>
      <c r="BX48" s="210">
        <v>15.8</v>
      </c>
      <c r="BY48" s="210">
        <v>15.8</v>
      </c>
      <c r="BZ48" s="210">
        <v>15.8</v>
      </c>
      <c r="CA48" s="210">
        <v>16.52</v>
      </c>
      <c r="CB48" s="210">
        <v>16.52</v>
      </c>
      <c r="CC48" s="210">
        <v>16.52</v>
      </c>
      <c r="CD48" s="210">
        <v>16.52</v>
      </c>
      <c r="CE48" s="210">
        <v>16.52</v>
      </c>
      <c r="CF48" s="210">
        <v>16.600000000000001</v>
      </c>
      <c r="CG48" s="210">
        <v>16.690000000000001</v>
      </c>
      <c r="CH48" s="210">
        <v>16.75</v>
      </c>
      <c r="CI48" s="210">
        <v>16.75</v>
      </c>
    </row>
    <row r="49" spans="1:87" s="209" customFormat="1" x14ac:dyDescent="0.2">
      <c r="A49" s="214" t="s">
        <v>2379</v>
      </c>
      <c r="B49" s="215">
        <v>14.756571428571428</v>
      </c>
      <c r="C49" s="215">
        <v>14.756571428571428</v>
      </c>
      <c r="D49" s="215">
        <v>14.756571428571428</v>
      </c>
      <c r="E49" s="215">
        <v>14.091085714285715</v>
      </c>
      <c r="F49" s="215">
        <v>14.091085714285715</v>
      </c>
      <c r="G49" s="215">
        <v>14.091085714285715</v>
      </c>
      <c r="H49" s="215">
        <v>14.091085714285715</v>
      </c>
      <c r="I49" s="215">
        <v>14.091085714285715</v>
      </c>
      <c r="J49" s="215">
        <v>14.090742857142859</v>
      </c>
      <c r="K49" s="215">
        <v>14.090742857142859</v>
      </c>
      <c r="L49" s="215">
        <v>14.090742857142859</v>
      </c>
      <c r="M49" s="215">
        <v>14.090742857142859</v>
      </c>
      <c r="N49" s="215">
        <v>13.763657142857145</v>
      </c>
      <c r="O49" s="215">
        <v>13.705714285714285</v>
      </c>
      <c r="P49" s="215">
        <v>13.705714285714285</v>
      </c>
      <c r="Q49" s="215">
        <v>13.705714285714285</v>
      </c>
      <c r="R49" s="215">
        <v>13.705714285714285</v>
      </c>
      <c r="S49" s="215">
        <v>13.705714285714285</v>
      </c>
      <c r="T49" s="215">
        <v>13.705714285714285</v>
      </c>
      <c r="U49" s="215">
        <v>13.705714285714285</v>
      </c>
      <c r="V49" s="215">
        <v>13.705714285714285</v>
      </c>
      <c r="W49" s="215">
        <v>13.705714285714285</v>
      </c>
      <c r="X49" s="215">
        <v>13.377600000000001</v>
      </c>
      <c r="Y49" s="215">
        <v>13.377600000000001</v>
      </c>
      <c r="Z49" s="215">
        <v>13.703314285714288</v>
      </c>
      <c r="AA49" s="215">
        <v>13.703314285714288</v>
      </c>
      <c r="AB49" s="215">
        <v>13.703314285714288</v>
      </c>
      <c r="AC49" s="215">
        <v>13.822971428571432</v>
      </c>
      <c r="AD49" s="215">
        <v>13.822971428571432</v>
      </c>
      <c r="AE49" s="215">
        <v>13.822971428571432</v>
      </c>
      <c r="AF49" s="215">
        <v>13.822971428571432</v>
      </c>
      <c r="AG49" s="215">
        <v>13.822971428571432</v>
      </c>
      <c r="AH49" s="215">
        <v>13.823314285714286</v>
      </c>
      <c r="AI49" s="215">
        <v>13.823314285714286</v>
      </c>
      <c r="AJ49" s="215">
        <v>13.823314285714286</v>
      </c>
      <c r="AK49" s="215">
        <v>13.823314285714286</v>
      </c>
      <c r="AL49" s="215">
        <v>13.823314285714286</v>
      </c>
      <c r="AM49" s="215">
        <v>13.823314285714286</v>
      </c>
      <c r="AN49" s="215">
        <v>13.838742857142856</v>
      </c>
      <c r="AO49" s="215">
        <v>13.337485714285714</v>
      </c>
      <c r="AP49" s="215">
        <v>13.337485714285714</v>
      </c>
      <c r="AQ49" s="215">
        <v>13.337485714285714</v>
      </c>
      <c r="AR49" s="215">
        <v>13.713942857142856</v>
      </c>
      <c r="AS49" s="215">
        <v>13.713942857142856</v>
      </c>
      <c r="AT49" s="215">
        <v>13.713942857142856</v>
      </c>
      <c r="AU49" s="215">
        <v>13.713942857142856</v>
      </c>
      <c r="AV49" s="215">
        <v>13.7139428571429</v>
      </c>
      <c r="AW49" s="215">
        <v>13.7139428571429</v>
      </c>
      <c r="AX49" s="215">
        <v>13.675714285714285</v>
      </c>
      <c r="AY49" s="215">
        <v>14.189828571428572</v>
      </c>
      <c r="AZ49" s="215">
        <v>14.189828571428572</v>
      </c>
      <c r="BA49" s="215">
        <v>14.189828571428572</v>
      </c>
      <c r="BB49" s="215">
        <v>14.189828571428572</v>
      </c>
      <c r="BC49" s="215">
        <v>14.189828571428572</v>
      </c>
      <c r="BD49" s="215">
        <v>14.12777142857143</v>
      </c>
      <c r="BE49" s="215">
        <v>14.12777142857143</v>
      </c>
      <c r="BF49" s="215">
        <v>14.12777142857143</v>
      </c>
      <c r="BG49" s="215">
        <v>14.1277714285714</v>
      </c>
      <c r="BH49" s="215">
        <v>14.1277714285714</v>
      </c>
      <c r="BI49" s="215">
        <v>14.1277714285713</v>
      </c>
      <c r="BJ49" s="215">
        <v>15.321142857142858</v>
      </c>
      <c r="BK49" s="215">
        <v>15.321142857142858</v>
      </c>
      <c r="BL49" s="215">
        <v>15.321142857142858</v>
      </c>
      <c r="BM49" s="215">
        <v>15.321142857142858</v>
      </c>
      <c r="BN49" s="215">
        <v>15.321142857142858</v>
      </c>
      <c r="BO49" s="215">
        <v>15.321142857142858</v>
      </c>
      <c r="BP49" s="210">
        <v>15.32</v>
      </c>
      <c r="BQ49" s="210">
        <v>15.32</v>
      </c>
      <c r="BR49" s="210">
        <v>15.32</v>
      </c>
      <c r="BS49" s="210">
        <v>15.32</v>
      </c>
      <c r="BT49" s="210">
        <v>15.32</v>
      </c>
      <c r="BU49" s="210">
        <v>14.89</v>
      </c>
      <c r="BV49" s="210">
        <v>15.5</v>
      </c>
      <c r="BW49" s="210">
        <v>15.5</v>
      </c>
      <c r="BX49" s="210">
        <v>15.5</v>
      </c>
      <c r="BY49" s="210">
        <v>15.5</v>
      </c>
      <c r="BZ49" s="210">
        <v>15.5</v>
      </c>
      <c r="CA49" s="210">
        <v>16.22</v>
      </c>
      <c r="CB49" s="210">
        <v>16.22</v>
      </c>
      <c r="CC49" s="210">
        <v>16.22</v>
      </c>
      <c r="CD49" s="210">
        <v>16.22</v>
      </c>
      <c r="CE49" s="210">
        <v>16.22</v>
      </c>
      <c r="CF49" s="210">
        <v>16.3</v>
      </c>
      <c r="CG49" s="210">
        <v>16.3</v>
      </c>
      <c r="CH49" s="210">
        <v>16.399999999999999</v>
      </c>
      <c r="CI49" s="210">
        <v>16.579999999999998</v>
      </c>
    </row>
    <row r="50" spans="1:87" s="209" customFormat="1" x14ac:dyDescent="0.2">
      <c r="A50" s="214" t="s">
        <v>2380</v>
      </c>
      <c r="B50" s="215">
        <v>14.264857142857142</v>
      </c>
      <c r="C50" s="215">
        <v>14.264857142857142</v>
      </c>
      <c r="D50" s="215">
        <v>14.264857142857142</v>
      </c>
      <c r="E50" s="215">
        <v>14.265257142857143</v>
      </c>
      <c r="F50" s="215">
        <v>14.265257142857143</v>
      </c>
      <c r="G50" s="215">
        <v>14.265257142857143</v>
      </c>
      <c r="H50" s="215">
        <v>14.265257142857143</v>
      </c>
      <c r="I50" s="215">
        <v>14.265257142857143</v>
      </c>
      <c r="J50" s="215">
        <v>14.265257142857143</v>
      </c>
      <c r="K50" s="215">
        <v>14.436685714285714</v>
      </c>
      <c r="L50" s="215">
        <v>14.436685714285714</v>
      </c>
      <c r="M50" s="215">
        <v>14.436685714285714</v>
      </c>
      <c r="N50" s="215">
        <v>14.596457142857142</v>
      </c>
      <c r="O50" s="215">
        <v>14.538514285714285</v>
      </c>
      <c r="P50" s="215">
        <v>14.538514285714285</v>
      </c>
      <c r="Q50" s="215">
        <v>14.538514285714285</v>
      </c>
      <c r="R50" s="215">
        <v>14.538514285714285</v>
      </c>
      <c r="S50" s="215">
        <v>14.538514285714285</v>
      </c>
      <c r="T50" s="215">
        <v>14.538514285714285</v>
      </c>
      <c r="U50" s="215">
        <v>14.538514285714285</v>
      </c>
      <c r="V50" s="215">
        <v>14.538514285714285</v>
      </c>
      <c r="W50" s="215">
        <v>14.538514285714285</v>
      </c>
      <c r="X50" s="215">
        <v>14.538514285714285</v>
      </c>
      <c r="Y50" s="215">
        <v>14.538514285714285</v>
      </c>
      <c r="Z50" s="215">
        <v>14.113714285714286</v>
      </c>
      <c r="AA50" s="215">
        <v>14.113714285714286</v>
      </c>
      <c r="AB50" s="215">
        <v>14.113714285714286</v>
      </c>
      <c r="AC50" s="215">
        <v>14.233371428571429</v>
      </c>
      <c r="AD50" s="215">
        <v>14.233371428571429</v>
      </c>
      <c r="AE50" s="215">
        <v>14.233371428571429</v>
      </c>
      <c r="AF50" s="215">
        <v>14.233371428571429</v>
      </c>
      <c r="AG50" s="215">
        <v>14.233371428571429</v>
      </c>
      <c r="AH50" s="215">
        <v>14.233714285714285</v>
      </c>
      <c r="AI50" s="215">
        <v>14.233714285714285</v>
      </c>
      <c r="AJ50" s="215">
        <v>14.233714285714285</v>
      </c>
      <c r="AK50" s="215">
        <v>14.233714285714285</v>
      </c>
      <c r="AL50" s="215">
        <v>14.233714285714285</v>
      </c>
      <c r="AM50" s="215">
        <v>14.233714285714285</v>
      </c>
      <c r="AN50" s="215">
        <v>14.249142857142857</v>
      </c>
      <c r="AO50" s="215">
        <v>14.249142857142857</v>
      </c>
      <c r="AP50" s="215">
        <v>14.249142857142857</v>
      </c>
      <c r="AQ50" s="215">
        <v>13.3762857142857</v>
      </c>
      <c r="AR50" s="215">
        <v>13.752685714285715</v>
      </c>
      <c r="AS50" s="215">
        <v>13.752685714285715</v>
      </c>
      <c r="AT50" s="215">
        <v>13.752685714285715</v>
      </c>
      <c r="AU50" s="215">
        <v>13.752685714285715</v>
      </c>
      <c r="AV50" s="215">
        <v>13.7526857142857</v>
      </c>
      <c r="AW50" s="215">
        <v>13.7526857142857</v>
      </c>
      <c r="AX50" s="215">
        <v>13.483428571428572</v>
      </c>
      <c r="AY50" s="215">
        <v>13.99782857142857</v>
      </c>
      <c r="AZ50" s="215">
        <v>13.99782857142857</v>
      </c>
      <c r="BA50" s="215">
        <v>13.99782857142857</v>
      </c>
      <c r="BB50" s="215">
        <v>13.99782857142857</v>
      </c>
      <c r="BC50" s="215">
        <v>13.99782857142857</v>
      </c>
      <c r="BD50" s="215">
        <v>13.961828571428571</v>
      </c>
      <c r="BE50" s="215">
        <v>13.961828571428571</v>
      </c>
      <c r="BF50" s="215">
        <v>13.961828571428571</v>
      </c>
      <c r="BG50" s="215">
        <v>13.961828571428599</v>
      </c>
      <c r="BH50" s="215">
        <v>13.961828571428599</v>
      </c>
      <c r="BI50" s="215">
        <v>13.9618285714287</v>
      </c>
      <c r="BJ50" s="215">
        <v>15.061428571428571</v>
      </c>
      <c r="BK50" s="215">
        <v>15.061428571428571</v>
      </c>
      <c r="BL50" s="215">
        <v>15.061428571428571</v>
      </c>
      <c r="BM50" s="215">
        <v>15.061428571428571</v>
      </c>
      <c r="BN50" s="215">
        <v>15.061428571428571</v>
      </c>
      <c r="BO50" s="215">
        <v>15.061428571428571</v>
      </c>
      <c r="BP50" s="210">
        <v>15.06</v>
      </c>
      <c r="BQ50" s="210">
        <v>15.06</v>
      </c>
      <c r="BR50" s="210">
        <v>15.06</v>
      </c>
      <c r="BS50" s="210">
        <v>15.06</v>
      </c>
      <c r="BT50" s="210">
        <v>15.06</v>
      </c>
      <c r="BU50" s="210">
        <v>14.62</v>
      </c>
      <c r="BV50" s="210">
        <v>14.93</v>
      </c>
      <c r="BW50" s="210">
        <v>14.93</v>
      </c>
      <c r="BX50" s="210">
        <v>14.93</v>
      </c>
      <c r="BY50" s="210">
        <v>14.93</v>
      </c>
      <c r="BZ50" s="210">
        <v>14.93</v>
      </c>
      <c r="CA50" s="210">
        <v>15.65</v>
      </c>
      <c r="CB50" s="210">
        <v>15.65</v>
      </c>
      <c r="CC50" s="210">
        <v>15.65</v>
      </c>
      <c r="CD50" s="210">
        <v>15.65</v>
      </c>
      <c r="CE50" s="210">
        <v>15.65</v>
      </c>
      <c r="CF50" s="210">
        <v>15.55</v>
      </c>
      <c r="CG50" s="210">
        <v>15.55</v>
      </c>
      <c r="CH50" s="210">
        <v>15.49</v>
      </c>
      <c r="CI50" s="210">
        <v>14.83</v>
      </c>
    </row>
    <row r="51" spans="1:87" s="209" customFormat="1" x14ac:dyDescent="0.2">
      <c r="A51" s="214" t="s">
        <v>2381</v>
      </c>
      <c r="B51" s="215">
        <v>12.683714285714286</v>
      </c>
      <c r="C51" s="215">
        <v>12.683714285714286</v>
      </c>
      <c r="D51" s="215">
        <v>12.683714285714286</v>
      </c>
      <c r="E51" s="215">
        <v>12.683657142857143</v>
      </c>
      <c r="F51" s="215">
        <v>12.683657142857143</v>
      </c>
      <c r="G51" s="215">
        <v>12.683657142857143</v>
      </c>
      <c r="H51" s="215">
        <v>12.683657142857143</v>
      </c>
      <c r="I51" s="215">
        <v>12.683657142857143</v>
      </c>
      <c r="J51" s="215">
        <v>12.683657142857143</v>
      </c>
      <c r="K51" s="215">
        <v>12.57737142857143</v>
      </c>
      <c r="L51" s="215">
        <v>12.57737142857143</v>
      </c>
      <c r="M51" s="215">
        <v>12.57737142857143</v>
      </c>
      <c r="N51" s="215">
        <v>13.132114285714286</v>
      </c>
      <c r="O51" s="215">
        <v>13.074171428571429</v>
      </c>
      <c r="P51" s="215">
        <v>13.074171428571429</v>
      </c>
      <c r="Q51" s="215">
        <v>13.074171428571429</v>
      </c>
      <c r="R51" s="215">
        <v>13.074171428571429</v>
      </c>
      <c r="S51" s="215">
        <v>13.074171428571429</v>
      </c>
      <c r="T51" s="215">
        <v>13.074171428571429</v>
      </c>
      <c r="U51" s="215">
        <v>13.074171428571429</v>
      </c>
      <c r="V51" s="215">
        <v>13.074171428571429</v>
      </c>
      <c r="W51" s="215">
        <v>13.074171428571429</v>
      </c>
      <c r="X51" s="215">
        <v>12.457714285714285</v>
      </c>
      <c r="Y51" s="215">
        <v>12.457714285714285</v>
      </c>
      <c r="Z51" s="215">
        <v>13.770857142857144</v>
      </c>
      <c r="AA51" s="215">
        <v>13.770857142857144</v>
      </c>
      <c r="AB51" s="215">
        <v>13.770857142857144</v>
      </c>
      <c r="AC51" s="215">
        <v>13.890514285714286</v>
      </c>
      <c r="AD51" s="215">
        <v>13.890514285714286</v>
      </c>
      <c r="AE51" s="215">
        <v>13.890514285714286</v>
      </c>
      <c r="AF51" s="215">
        <v>13.890514285714286</v>
      </c>
      <c r="AG51" s="215">
        <v>13.890514285714286</v>
      </c>
      <c r="AH51" s="215">
        <v>13.890857142857143</v>
      </c>
      <c r="AI51" s="215">
        <v>13.890857142857143</v>
      </c>
      <c r="AJ51" s="215">
        <v>13.890857142857143</v>
      </c>
      <c r="AK51" s="215">
        <v>13.823657142857144</v>
      </c>
      <c r="AL51" s="215">
        <v>13.823657142857144</v>
      </c>
      <c r="AM51" s="215">
        <v>13.823657142857144</v>
      </c>
      <c r="AN51" s="215">
        <v>13.906285714285715</v>
      </c>
      <c r="AO51" s="215">
        <v>13.521942857142855</v>
      </c>
      <c r="AP51" s="215">
        <v>13.521942857142855</v>
      </c>
      <c r="AQ51" s="215">
        <v>13.521942857142855</v>
      </c>
      <c r="AR51" s="215">
        <v>13.898399999999999</v>
      </c>
      <c r="AS51" s="215">
        <v>13.898399999999999</v>
      </c>
      <c r="AT51" s="215">
        <v>13.898399999999999</v>
      </c>
      <c r="AU51" s="215">
        <v>13.898399999999999</v>
      </c>
      <c r="AV51" s="215">
        <v>13.898400000000001</v>
      </c>
      <c r="AW51" s="215">
        <v>13.898400000000001</v>
      </c>
      <c r="AX51" s="215">
        <v>13.467428571428572</v>
      </c>
      <c r="AY51" s="215">
        <v>13.981714285714286</v>
      </c>
      <c r="AZ51" s="215">
        <v>13.981714285714286</v>
      </c>
      <c r="BA51" s="215">
        <v>13.981714285714286</v>
      </c>
      <c r="BB51" s="215">
        <v>13.981714285714286</v>
      </c>
      <c r="BC51" s="215">
        <v>13.981714285714286</v>
      </c>
      <c r="BD51" s="215">
        <v>13.497942857142856</v>
      </c>
      <c r="BE51" s="215">
        <v>13.497942857142856</v>
      </c>
      <c r="BF51" s="215">
        <v>13.497942857142856</v>
      </c>
      <c r="BG51" s="215">
        <v>13.497942857142901</v>
      </c>
      <c r="BH51" s="215">
        <v>13.497942857142901</v>
      </c>
      <c r="BI51" s="215">
        <v>13.497942857143</v>
      </c>
      <c r="BJ51" s="215">
        <v>15.276</v>
      </c>
      <c r="BK51" s="215">
        <v>15.276</v>
      </c>
      <c r="BL51" s="215">
        <v>15.276</v>
      </c>
      <c r="BM51" s="215">
        <v>15.276</v>
      </c>
      <c r="BN51" s="215">
        <v>15.276</v>
      </c>
      <c r="BO51" s="215">
        <v>15.276</v>
      </c>
      <c r="BP51" s="210">
        <v>15.28</v>
      </c>
      <c r="BQ51" s="210">
        <v>15.28</v>
      </c>
      <c r="BR51" s="210">
        <v>15.28</v>
      </c>
      <c r="BS51" s="210">
        <v>15.28</v>
      </c>
      <c r="BT51" s="210">
        <v>15.28</v>
      </c>
      <c r="BU51" s="210">
        <v>14.83</v>
      </c>
      <c r="BV51" s="210">
        <v>15.28</v>
      </c>
      <c r="BW51" s="210">
        <v>15.28</v>
      </c>
      <c r="BX51" s="210">
        <v>15.28</v>
      </c>
      <c r="BY51" s="210">
        <v>15.28</v>
      </c>
      <c r="BZ51" s="210">
        <v>15.28</v>
      </c>
      <c r="CA51" s="210">
        <v>15.8</v>
      </c>
      <c r="CB51" s="210">
        <v>15.8</v>
      </c>
      <c r="CC51" s="210">
        <v>15.8</v>
      </c>
      <c r="CD51" s="210">
        <v>15.8</v>
      </c>
      <c r="CE51" s="210">
        <v>15.8</v>
      </c>
      <c r="CF51" s="210">
        <v>15.8</v>
      </c>
      <c r="CG51" s="210">
        <v>15.8</v>
      </c>
      <c r="CH51" s="210">
        <v>15.9</v>
      </c>
      <c r="CI51" s="210">
        <v>15.2</v>
      </c>
    </row>
    <row r="52" spans="1:87" s="209" customFormat="1" x14ac:dyDescent="0.2">
      <c r="A52" s="214" t="s">
        <v>2382</v>
      </c>
      <c r="B52" s="215">
        <v>12.692285714285715</v>
      </c>
      <c r="C52" s="215">
        <v>12.692285714285715</v>
      </c>
      <c r="D52" s="215">
        <v>12.692285714285715</v>
      </c>
      <c r="E52" s="215">
        <v>12.692228571428572</v>
      </c>
      <c r="F52" s="215">
        <v>12.692228571428572</v>
      </c>
      <c r="G52" s="215">
        <v>12.692228571428572</v>
      </c>
      <c r="H52" s="215">
        <v>12.692228571428572</v>
      </c>
      <c r="I52" s="215">
        <v>12.692228571428572</v>
      </c>
      <c r="J52" s="215">
        <v>12.692228571428572</v>
      </c>
      <c r="K52" s="215">
        <v>12.40457142857143</v>
      </c>
      <c r="L52" s="215">
        <v>12.40457142857143</v>
      </c>
      <c r="M52" s="215">
        <v>12.40457142857143</v>
      </c>
      <c r="N52" s="215">
        <v>12.918171428571428</v>
      </c>
      <c r="O52" s="215">
        <v>13.052914285714285</v>
      </c>
      <c r="P52" s="215">
        <v>13.052914285714285</v>
      </c>
      <c r="Q52" s="215">
        <v>13.052914285714285</v>
      </c>
      <c r="R52" s="215">
        <v>13.052914285714285</v>
      </c>
      <c r="S52" s="215">
        <v>13.052914285714285</v>
      </c>
      <c r="T52" s="215">
        <v>13.052914285714285</v>
      </c>
      <c r="U52" s="215">
        <v>13.052914285714285</v>
      </c>
      <c r="V52" s="215">
        <v>13.052914285714285</v>
      </c>
      <c r="W52" s="215">
        <v>13.052914285714285</v>
      </c>
      <c r="X52" s="215">
        <v>12.793028571428573</v>
      </c>
      <c r="Y52" s="215">
        <v>12.793028571428573</v>
      </c>
      <c r="Z52" s="215">
        <v>13.118742857142859</v>
      </c>
      <c r="AA52" s="215">
        <v>13.119085714285715</v>
      </c>
      <c r="AB52" s="215">
        <v>13.119085714285715</v>
      </c>
      <c r="AC52" s="215">
        <v>13.238742857142856</v>
      </c>
      <c r="AD52" s="215">
        <v>13.238742857142856</v>
      </c>
      <c r="AE52" s="215">
        <v>13.238742857142856</v>
      </c>
      <c r="AF52" s="215">
        <v>13.238742857142856</v>
      </c>
      <c r="AG52" s="215">
        <v>13.238742857142856</v>
      </c>
      <c r="AH52" s="215">
        <v>13.239085714285716</v>
      </c>
      <c r="AI52" s="215">
        <v>13.171885714285716</v>
      </c>
      <c r="AJ52" s="215">
        <v>13.171885714285716</v>
      </c>
      <c r="AK52" s="215">
        <v>13.171885714285716</v>
      </c>
      <c r="AL52" s="215">
        <v>13.171885714285716</v>
      </c>
      <c r="AM52" s="215">
        <v>13.171885714285716</v>
      </c>
      <c r="AN52" s="215">
        <v>13.254514285714286</v>
      </c>
      <c r="AO52" s="215">
        <v>12.892457142857143</v>
      </c>
      <c r="AP52" s="215">
        <v>12.892457142857143</v>
      </c>
      <c r="AQ52" s="215">
        <v>12.892457142857143</v>
      </c>
      <c r="AR52" s="215">
        <v>13.515085714285714</v>
      </c>
      <c r="AS52" s="215">
        <v>13.515085714285714</v>
      </c>
      <c r="AT52" s="215">
        <v>13.515085714285714</v>
      </c>
      <c r="AU52" s="215">
        <v>13.515085714285714</v>
      </c>
      <c r="AV52" s="215">
        <v>13.5150857142857</v>
      </c>
      <c r="AW52" s="215">
        <v>13.5150857142857</v>
      </c>
      <c r="AX52" s="215">
        <v>13.324</v>
      </c>
      <c r="AY52" s="215">
        <v>13.508914285714287</v>
      </c>
      <c r="AZ52" s="215">
        <v>13.508914285714287</v>
      </c>
      <c r="BA52" s="215">
        <v>13.508914285714287</v>
      </c>
      <c r="BB52" s="215">
        <v>13.508914285714287</v>
      </c>
      <c r="BC52" s="215">
        <v>13.508914285714287</v>
      </c>
      <c r="BD52" s="215">
        <v>13.962514285714285</v>
      </c>
      <c r="BE52" s="215">
        <v>13.962514285714285</v>
      </c>
      <c r="BF52" s="215">
        <v>13.962514285714285</v>
      </c>
      <c r="BG52" s="215">
        <v>13.962514285714301</v>
      </c>
      <c r="BH52" s="215">
        <v>13.962514285714301</v>
      </c>
      <c r="BI52" s="215">
        <v>13.962514285714301</v>
      </c>
      <c r="BJ52" s="215">
        <v>14.77</v>
      </c>
      <c r="BK52" s="215">
        <v>14.77</v>
      </c>
      <c r="BL52" s="215">
        <v>14.77</v>
      </c>
      <c r="BM52" s="215">
        <v>14.77</v>
      </c>
      <c r="BN52" s="215">
        <v>14.77</v>
      </c>
      <c r="BO52" s="215">
        <v>14.77</v>
      </c>
      <c r="BP52" s="210">
        <v>14.77</v>
      </c>
      <c r="BQ52" s="210">
        <v>14.77</v>
      </c>
      <c r="BR52" s="210">
        <v>14.77</v>
      </c>
      <c r="BS52" s="210">
        <v>14.77</v>
      </c>
      <c r="BT52" s="210">
        <v>14.77</v>
      </c>
      <c r="BU52" s="210">
        <v>14.33</v>
      </c>
      <c r="BV52" s="210">
        <v>14.69</v>
      </c>
      <c r="BW52" s="210">
        <v>14.69</v>
      </c>
      <c r="BX52" s="210">
        <v>14.69</v>
      </c>
      <c r="BY52" s="210">
        <v>14.69</v>
      </c>
      <c r="BZ52" s="210">
        <v>14.69</v>
      </c>
      <c r="CA52" s="210">
        <v>15.41</v>
      </c>
      <c r="CB52" s="210">
        <v>15.41</v>
      </c>
      <c r="CC52" s="210">
        <v>15.41</v>
      </c>
      <c r="CD52" s="210">
        <v>15.41</v>
      </c>
      <c r="CE52" s="210">
        <v>15.41</v>
      </c>
      <c r="CF52" s="210">
        <v>15.49</v>
      </c>
      <c r="CG52" s="210">
        <v>15.49</v>
      </c>
      <c r="CH52" s="210">
        <v>15.53</v>
      </c>
      <c r="CI52" s="210">
        <v>16.05</v>
      </c>
    </row>
    <row r="53" spans="1:87" s="209" customFormat="1" x14ac:dyDescent="0.2">
      <c r="A53" s="214" t="s">
        <v>2383</v>
      </c>
      <c r="B53" s="215">
        <v>12.483428571428572</v>
      </c>
      <c r="C53" s="215">
        <v>12.483428571428572</v>
      </c>
      <c r="D53" s="215">
        <v>12.483428571428572</v>
      </c>
      <c r="E53" s="215">
        <v>12.483428571428572</v>
      </c>
      <c r="F53" s="215">
        <v>12.483428571428572</v>
      </c>
      <c r="G53" s="215">
        <v>12.483428571428572</v>
      </c>
      <c r="H53" s="215">
        <v>12.483428571428572</v>
      </c>
      <c r="I53" s="215">
        <v>12.483428571428572</v>
      </c>
      <c r="J53" s="215">
        <v>12.483428571428572</v>
      </c>
      <c r="K53" s="215">
        <v>12.534514285714286</v>
      </c>
      <c r="L53" s="215">
        <v>12.534514285714286</v>
      </c>
      <c r="M53" s="215">
        <v>12.534514285714286</v>
      </c>
      <c r="N53" s="215">
        <v>13.038514285714285</v>
      </c>
      <c r="O53" s="215">
        <v>12.980571428571428</v>
      </c>
      <c r="P53" s="215">
        <v>12.980571428571428</v>
      </c>
      <c r="Q53" s="215">
        <v>12.980571428571428</v>
      </c>
      <c r="R53" s="215">
        <v>12.980571428571428</v>
      </c>
      <c r="S53" s="215">
        <v>12.980571428571428</v>
      </c>
      <c r="T53" s="215">
        <v>12.980571428571428</v>
      </c>
      <c r="U53" s="215">
        <v>12.980571428571428</v>
      </c>
      <c r="V53" s="215">
        <v>12.980571428571428</v>
      </c>
      <c r="W53" s="215">
        <v>12.980571428571428</v>
      </c>
      <c r="X53" s="215">
        <v>12.615428571428572</v>
      </c>
      <c r="Y53" s="215">
        <v>12.615428571428572</v>
      </c>
      <c r="Z53" s="215">
        <v>12.941142857142857</v>
      </c>
      <c r="AA53" s="215">
        <v>12.941142857142857</v>
      </c>
      <c r="AB53" s="215">
        <v>12.941142857142857</v>
      </c>
      <c r="AC53" s="215">
        <v>13.0608</v>
      </c>
      <c r="AD53" s="215">
        <v>13.0608</v>
      </c>
      <c r="AE53" s="215">
        <v>13.0608</v>
      </c>
      <c r="AF53" s="215">
        <v>13.0608</v>
      </c>
      <c r="AG53" s="215">
        <v>13.0608</v>
      </c>
      <c r="AH53" s="215">
        <v>13.061142857142856</v>
      </c>
      <c r="AI53" s="215">
        <v>12.993942857142857</v>
      </c>
      <c r="AJ53" s="215">
        <v>12.993942857142857</v>
      </c>
      <c r="AK53" s="215">
        <v>12.993942857142857</v>
      </c>
      <c r="AL53" s="215">
        <v>12.993942857142857</v>
      </c>
      <c r="AM53" s="215">
        <v>12.652799999999999</v>
      </c>
      <c r="AN53" s="215">
        <v>12.652799999999999</v>
      </c>
      <c r="AO53" s="215">
        <v>12.652799999999999</v>
      </c>
      <c r="AP53" s="215">
        <v>12.652799999999999</v>
      </c>
      <c r="AQ53" s="215">
        <v>12.652799999999999</v>
      </c>
      <c r="AR53" s="215">
        <v>13.029257142857142</v>
      </c>
      <c r="AS53" s="215">
        <v>13.029257142857142</v>
      </c>
      <c r="AT53" s="215">
        <v>13.029257142857142</v>
      </c>
      <c r="AU53" s="215">
        <v>13.029257142857142</v>
      </c>
      <c r="AV53" s="215">
        <v>13.0292571428571</v>
      </c>
      <c r="AW53" s="215">
        <v>13.0292571428571</v>
      </c>
      <c r="AX53" s="215">
        <v>12.919714285714285</v>
      </c>
      <c r="AY53" s="215">
        <v>13.43382857142857</v>
      </c>
      <c r="AZ53" s="215">
        <v>13.43382857142857</v>
      </c>
      <c r="BA53" s="215">
        <v>13.43382857142857</v>
      </c>
      <c r="BB53" s="215">
        <v>13.43382857142857</v>
      </c>
      <c r="BC53" s="215">
        <v>13.43382857142857</v>
      </c>
      <c r="BD53" s="215">
        <v>13.402285714285714</v>
      </c>
      <c r="BE53" s="215">
        <v>13.402285714285714</v>
      </c>
      <c r="BF53" s="215">
        <v>13.402285714285714</v>
      </c>
      <c r="BG53" s="215">
        <v>13.4022857142857</v>
      </c>
      <c r="BH53" s="215">
        <v>13.4022857142857</v>
      </c>
      <c r="BI53" s="215">
        <v>13.4022857142857</v>
      </c>
      <c r="BJ53" s="215">
        <v>13.89</v>
      </c>
      <c r="BK53" s="215">
        <v>13.89</v>
      </c>
      <c r="BL53" s="215">
        <v>13.89</v>
      </c>
      <c r="BM53" s="215">
        <v>13.89</v>
      </c>
      <c r="BN53" s="215">
        <v>13.89</v>
      </c>
      <c r="BO53" s="215">
        <v>13.89</v>
      </c>
      <c r="BP53" s="210">
        <v>13.89</v>
      </c>
      <c r="BQ53" s="210">
        <v>13.89</v>
      </c>
      <c r="BR53" s="210">
        <v>13.89</v>
      </c>
      <c r="BS53" s="210">
        <v>13.89</v>
      </c>
      <c r="BT53" s="210">
        <v>13.89</v>
      </c>
      <c r="BU53" s="210">
        <v>13.44</v>
      </c>
      <c r="BV53" s="210">
        <v>13.77</v>
      </c>
      <c r="BW53" s="210">
        <v>13.77</v>
      </c>
      <c r="BX53" s="210">
        <v>13.77</v>
      </c>
      <c r="BY53" s="210">
        <v>13.77</v>
      </c>
      <c r="BZ53" s="210">
        <v>13.77</v>
      </c>
      <c r="CA53" s="210">
        <v>14.49</v>
      </c>
      <c r="CB53" s="210">
        <v>14.49</v>
      </c>
      <c r="CC53" s="210">
        <v>14.49</v>
      </c>
      <c r="CD53" s="210">
        <v>14.49</v>
      </c>
      <c r="CE53" s="210">
        <v>14.49</v>
      </c>
      <c r="CF53" s="210">
        <v>14.57</v>
      </c>
      <c r="CG53" s="210">
        <v>14.57</v>
      </c>
      <c r="CH53" s="210">
        <v>14.76</v>
      </c>
      <c r="CI53" s="210">
        <v>14.76</v>
      </c>
    </row>
    <row r="54" spans="1:87" s="209" customFormat="1" x14ac:dyDescent="0.2">
      <c r="A54" s="214" t="s">
        <v>2384</v>
      </c>
      <c r="B54" s="215">
        <v>15.605142857142855</v>
      </c>
      <c r="C54" s="215">
        <v>15.605142857142855</v>
      </c>
      <c r="D54" s="215">
        <v>15.605142857142855</v>
      </c>
      <c r="E54" s="215">
        <v>15.605485714285715</v>
      </c>
      <c r="F54" s="215">
        <v>15.605485714285715</v>
      </c>
      <c r="G54" s="215">
        <v>15.605485714285715</v>
      </c>
      <c r="H54" s="215">
        <v>15.605485714285715</v>
      </c>
      <c r="I54" s="215">
        <v>15.605485714285715</v>
      </c>
      <c r="J54" s="215">
        <v>15.605142857142855</v>
      </c>
      <c r="K54" s="215">
        <v>15.776571428571428</v>
      </c>
      <c r="L54" s="215">
        <v>15.776571428571428</v>
      </c>
      <c r="M54" s="215">
        <v>15.776571428571428</v>
      </c>
      <c r="N54" s="215">
        <v>15.936342857142856</v>
      </c>
      <c r="O54" s="215">
        <v>15.878400000000001</v>
      </c>
      <c r="P54" s="215">
        <v>15.878400000000001</v>
      </c>
      <c r="Q54" s="215">
        <v>15.878400000000001</v>
      </c>
      <c r="R54" s="215">
        <v>15.878400000000001</v>
      </c>
      <c r="S54" s="215">
        <v>15.878400000000001</v>
      </c>
      <c r="T54" s="215">
        <v>15.878400000000001</v>
      </c>
      <c r="U54" s="215">
        <v>15.878400000000001</v>
      </c>
      <c r="V54" s="215">
        <v>15.878400000000001</v>
      </c>
      <c r="W54" s="215">
        <v>15.878400000000001</v>
      </c>
      <c r="X54" s="215">
        <v>15.878400000000001</v>
      </c>
      <c r="Y54" s="215">
        <v>15.878400000000001</v>
      </c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0"/>
      <c r="BQ54" s="210"/>
      <c r="BR54" s="210"/>
      <c r="BS54" s="210"/>
      <c r="BT54" s="210"/>
      <c r="BU54" s="210"/>
      <c r="BV54" s="210"/>
      <c r="BW54" s="210"/>
      <c r="BX54" s="210"/>
      <c r="BY54" s="210"/>
      <c r="BZ54" s="210"/>
      <c r="CA54" s="210"/>
      <c r="CB54" s="210"/>
      <c r="CC54" s="210"/>
      <c r="CD54" s="210"/>
      <c r="CE54" s="210"/>
      <c r="CF54" s="210"/>
      <c r="CG54" s="210"/>
      <c r="CH54" s="210"/>
      <c r="CI54" s="210"/>
    </row>
    <row r="55" spans="1:87" s="209" customFormat="1" ht="12.75" x14ac:dyDescent="0.2">
      <c r="B55" s="216">
        <f t="shared" ref="B55:AG55" si="0">AVERAGE(B41:B54)</f>
        <v>14.653040816326527</v>
      </c>
      <c r="C55" s="216">
        <f t="shared" si="0"/>
        <v>14.660448979591834</v>
      </c>
      <c r="D55" s="216">
        <f t="shared" si="0"/>
        <v>14.667163265306119</v>
      </c>
      <c r="E55" s="216">
        <f t="shared" si="0"/>
        <v>14.547257142857145</v>
      </c>
      <c r="F55" s="216">
        <f t="shared" si="0"/>
        <v>14.43962448979592</v>
      </c>
      <c r="G55" s="216">
        <f t="shared" si="0"/>
        <v>14.399632653061227</v>
      </c>
      <c r="H55" s="216">
        <f t="shared" si="0"/>
        <v>14.391502040816325</v>
      </c>
      <c r="I55" s="216">
        <f t="shared" si="0"/>
        <v>14.41618775510204</v>
      </c>
      <c r="J55" s="216">
        <f t="shared" si="0"/>
        <v>14.417363265306124</v>
      </c>
      <c r="K55" s="216">
        <f t="shared" si="0"/>
        <v>14.429608163265311</v>
      </c>
      <c r="L55" s="216">
        <f t="shared" si="0"/>
        <v>14.429608163265311</v>
      </c>
      <c r="M55" s="216">
        <f t="shared" si="0"/>
        <v>14.429608163265311</v>
      </c>
      <c r="N55" s="216">
        <f t="shared" si="0"/>
        <v>14.722726530612245</v>
      </c>
      <c r="O55" s="216">
        <f t="shared" si="0"/>
        <v>14.679159183673468</v>
      </c>
      <c r="P55" s="216">
        <f t="shared" si="0"/>
        <v>14.699314285714285</v>
      </c>
      <c r="Q55" s="216">
        <f t="shared" si="0"/>
        <v>14.71545306122449</v>
      </c>
      <c r="R55" s="216">
        <f t="shared" si="0"/>
        <v>14.706636734693877</v>
      </c>
      <c r="S55" s="216">
        <f t="shared" si="0"/>
        <v>14.706636734693877</v>
      </c>
      <c r="T55" s="216">
        <f t="shared" si="0"/>
        <v>14.706636734693877</v>
      </c>
      <c r="U55" s="216">
        <f t="shared" si="0"/>
        <v>14.706636734693877</v>
      </c>
      <c r="V55" s="216">
        <f t="shared" si="0"/>
        <v>14.706636734693877</v>
      </c>
      <c r="W55" s="216">
        <f t="shared" si="0"/>
        <v>14.706636734693877</v>
      </c>
      <c r="X55" s="216">
        <f t="shared" si="0"/>
        <v>14.438253061224488</v>
      </c>
      <c r="Y55" s="216">
        <f t="shared" si="0"/>
        <v>14.438253061224488</v>
      </c>
      <c r="Z55" s="216">
        <f t="shared" si="0"/>
        <v>14.708228571428574</v>
      </c>
      <c r="AA55" s="216">
        <f t="shared" si="0"/>
        <v>14.708254945054948</v>
      </c>
      <c r="AB55" s="216">
        <f t="shared" si="0"/>
        <v>14.708254945054948</v>
      </c>
      <c r="AC55" s="216">
        <f t="shared" si="0"/>
        <v>14.827912087912088</v>
      </c>
      <c r="AD55" s="216">
        <f t="shared" si="0"/>
        <v>14.827912087912088</v>
      </c>
      <c r="AE55" s="216">
        <f t="shared" si="0"/>
        <v>14.827912087912088</v>
      </c>
      <c r="AF55" s="216">
        <f t="shared" si="0"/>
        <v>14.827912087912088</v>
      </c>
      <c r="AG55" s="216">
        <f t="shared" si="0"/>
        <v>14.827226373626372</v>
      </c>
      <c r="AH55" s="216">
        <f t="shared" ref="AH55:BM55" si="1">AVERAGE(AH41:AH54)</f>
        <v>14.827569230769235</v>
      </c>
      <c r="AI55" s="216">
        <f t="shared" si="1"/>
        <v>14.77563956043956</v>
      </c>
      <c r="AJ55" s="216">
        <f t="shared" si="1"/>
        <v>14.793942857142856</v>
      </c>
      <c r="AK55" s="216">
        <f t="shared" si="1"/>
        <v>14.788773626373626</v>
      </c>
      <c r="AL55" s="216">
        <f t="shared" si="1"/>
        <v>14.788773626373626</v>
      </c>
      <c r="AM55" s="216">
        <f t="shared" si="1"/>
        <v>14.547870329670328</v>
      </c>
      <c r="AN55" s="216">
        <f t="shared" si="1"/>
        <v>14.545345054945056</v>
      </c>
      <c r="AO55" s="216">
        <f t="shared" si="1"/>
        <v>14.372782417582417</v>
      </c>
      <c r="AP55" s="216">
        <f t="shared" si="1"/>
        <v>14.372782417582417</v>
      </c>
      <c r="AQ55" s="216">
        <f t="shared" si="1"/>
        <v>14.062826373626361</v>
      </c>
      <c r="AR55" s="216">
        <f t="shared" si="1"/>
        <v>14.396043956043957</v>
      </c>
      <c r="AS55" s="216">
        <f t="shared" si="1"/>
        <v>14.396043956043957</v>
      </c>
      <c r="AT55" s="216">
        <f t="shared" si="1"/>
        <v>14.396043956043957</v>
      </c>
      <c r="AU55" s="216">
        <f t="shared" si="1"/>
        <v>14.396043956043957</v>
      </c>
      <c r="AV55" s="216">
        <f t="shared" si="1"/>
        <v>14.396043956043968</v>
      </c>
      <c r="AW55" s="216">
        <f t="shared" si="1"/>
        <v>14.396043956043968</v>
      </c>
      <c r="AX55" s="216">
        <f t="shared" si="1"/>
        <v>14.229296703296702</v>
      </c>
      <c r="AY55" s="216">
        <f t="shared" si="1"/>
        <v>14.734786813186812</v>
      </c>
      <c r="AZ55" s="216">
        <f t="shared" si="1"/>
        <v>14.734786813186812</v>
      </c>
      <c r="BA55" s="216">
        <f t="shared" si="1"/>
        <v>14.734786813186812</v>
      </c>
      <c r="BB55" s="216">
        <f t="shared" si="1"/>
        <v>14.734786813186812</v>
      </c>
      <c r="BC55" s="216">
        <f t="shared" si="1"/>
        <v>14.734786813186812</v>
      </c>
      <c r="BD55" s="216">
        <f t="shared" si="1"/>
        <v>14.693723076923078</v>
      </c>
      <c r="BE55" s="216">
        <f t="shared" si="1"/>
        <v>14.693723076923078</v>
      </c>
      <c r="BF55" s="216">
        <f t="shared" si="1"/>
        <v>14.693723076923078</v>
      </c>
      <c r="BG55" s="216">
        <f t="shared" si="1"/>
        <v>14.693723076923087</v>
      </c>
      <c r="BH55" s="216">
        <f t="shared" si="1"/>
        <v>14.693723076923087</v>
      </c>
      <c r="BI55" s="216">
        <f t="shared" si="1"/>
        <v>14.69372307692309</v>
      </c>
      <c r="BJ55" s="216">
        <f t="shared" si="1"/>
        <v>15.801362637362637</v>
      </c>
      <c r="BK55" s="216">
        <f t="shared" si="1"/>
        <v>15.801362637362637</v>
      </c>
      <c r="BL55" s="216">
        <f t="shared" si="1"/>
        <v>15.801362637362637</v>
      </c>
      <c r="BM55" s="216">
        <f t="shared" si="1"/>
        <v>15.801362637362637</v>
      </c>
      <c r="BN55" s="216">
        <f t="shared" ref="BN55:CI55" si="2">AVERAGE(BN41:BN54)</f>
        <v>15.801362637362637</v>
      </c>
      <c r="BO55" s="216">
        <f t="shared" si="2"/>
        <v>15.801362637362637</v>
      </c>
      <c r="BP55" s="216">
        <f t="shared" si="2"/>
        <v>15.801538461538463</v>
      </c>
      <c r="BQ55" s="216">
        <f t="shared" si="2"/>
        <v>15.801538461538463</v>
      </c>
      <c r="BR55" s="216">
        <f t="shared" si="2"/>
        <v>15.801538461538463</v>
      </c>
      <c r="BS55" s="216">
        <f t="shared" si="2"/>
        <v>15.801538461538463</v>
      </c>
      <c r="BT55" s="216">
        <f t="shared" si="2"/>
        <v>15.801538461538463</v>
      </c>
      <c r="BU55" s="216">
        <f t="shared" si="2"/>
        <v>15.357692307692311</v>
      </c>
      <c r="BV55" s="216">
        <f t="shared" si="2"/>
        <v>15.75</v>
      </c>
      <c r="BW55" s="216">
        <f t="shared" si="2"/>
        <v>15.75</v>
      </c>
      <c r="BX55" s="216">
        <f t="shared" si="2"/>
        <v>15.75</v>
      </c>
      <c r="BY55" s="216">
        <f t="shared" si="2"/>
        <v>15.75</v>
      </c>
      <c r="BZ55" s="216">
        <f t="shared" si="2"/>
        <v>15.75</v>
      </c>
      <c r="CA55" s="216">
        <f t="shared" si="2"/>
        <v>16.454615384615384</v>
      </c>
      <c r="CB55" s="216">
        <f t="shared" si="2"/>
        <v>16.454615384615384</v>
      </c>
      <c r="CC55" s="216">
        <f t="shared" si="2"/>
        <v>16.454615384615384</v>
      </c>
      <c r="CD55" s="216">
        <f t="shared" si="2"/>
        <v>16.454615384615384</v>
      </c>
      <c r="CE55" s="216">
        <f t="shared" si="2"/>
        <v>16.454615384615384</v>
      </c>
      <c r="CF55" s="216">
        <f t="shared" si="2"/>
        <v>16.424615384615386</v>
      </c>
      <c r="CG55" s="216">
        <f t="shared" si="2"/>
        <v>16.437692307692313</v>
      </c>
      <c r="CH55" s="216">
        <f t="shared" si="2"/>
        <v>16.411538461538463</v>
      </c>
      <c r="CI55" s="216">
        <f t="shared" si="2"/>
        <v>16.013846153846156</v>
      </c>
    </row>
    <row r="92" spans="2:8" ht="13.5" customHeight="1" x14ac:dyDescent="0.2"/>
    <row r="94" spans="2:8" x14ac:dyDescent="0.2">
      <c r="B94" s="217" t="s">
        <v>2386</v>
      </c>
      <c r="C94" s="218"/>
      <c r="D94" s="218"/>
      <c r="E94" s="218"/>
      <c r="F94" s="218"/>
      <c r="G94" s="219">
        <f>CI55</f>
        <v>16.013846153846156</v>
      </c>
      <c r="H94" s="218" t="s">
        <v>2387</v>
      </c>
    </row>
    <row r="95" spans="2:8" x14ac:dyDescent="0.2">
      <c r="B95" s="217" t="s">
        <v>2388</v>
      </c>
      <c r="C95" s="218"/>
      <c r="D95" s="218"/>
      <c r="E95" s="218"/>
      <c r="F95" s="218"/>
      <c r="G95" s="218">
        <v>21.5</v>
      </c>
      <c r="H95" s="218" t="s">
        <v>2387</v>
      </c>
    </row>
    <row r="96" spans="2:8" x14ac:dyDescent="0.2">
      <c r="B96" s="217" t="s">
        <v>2390</v>
      </c>
      <c r="C96" s="218"/>
      <c r="D96" s="218"/>
      <c r="E96" s="218"/>
      <c r="F96" s="218"/>
      <c r="G96" s="218">
        <v>5.59</v>
      </c>
      <c r="H96" s="218" t="s">
        <v>2387</v>
      </c>
    </row>
    <row r="97" spans="1:8" x14ac:dyDescent="0.2">
      <c r="B97" s="218"/>
      <c r="C97" s="218"/>
      <c r="D97" s="218"/>
      <c r="E97" s="218"/>
      <c r="F97" s="218"/>
      <c r="G97" s="218"/>
      <c r="H97" s="218"/>
    </row>
    <row r="102" spans="1:8" ht="12.75" x14ac:dyDescent="0.2">
      <c r="A102" s="220">
        <f>$B$55*(1+(D102/100))^7</f>
        <v>16.26260280854213</v>
      </c>
      <c r="D102" s="218">
        <v>1.5</v>
      </c>
    </row>
    <row r="103" spans="1:8" ht="12.75" x14ac:dyDescent="0.2">
      <c r="A103" s="220" t="e">
        <f>Eingabe!$G$79*(1+(Eingabe!$G$104/100))^Berechnungen!#REF!</f>
        <v>#REF!</v>
      </c>
    </row>
    <row r="104" spans="1:8" ht="12.75" x14ac:dyDescent="0.2">
      <c r="A104" s="220" t="e">
        <f>Eingabe!$G$79*(1+(Eingabe!$G$104/100))^Berechnungen!#REF!</f>
        <v>#REF!</v>
      </c>
    </row>
    <row r="105" spans="1:8" ht="12.75" x14ac:dyDescent="0.2">
      <c r="A105" s="220" t="e">
        <f>Eingabe!$G$79*(1+(Eingabe!$G$104/100))^Berechnungen!#REF!</f>
        <v>#REF!</v>
      </c>
    </row>
    <row r="106" spans="1:8" ht="12.75" x14ac:dyDescent="0.2">
      <c r="A106" s="220" t="e">
        <f>Eingabe!$G$79*(1+(Eingabe!$G$104/100))^Berechnungen!#REF!</f>
        <v>#REF!</v>
      </c>
    </row>
    <row r="107" spans="1:8" ht="12.75" x14ac:dyDescent="0.2">
      <c r="A107" s="220" t="e">
        <f>Eingabe!$G$79*(1+(Eingabe!$G$104/100))^Berechnungen!#REF!</f>
        <v>#REF!</v>
      </c>
    </row>
    <row r="108" spans="1:8" ht="12.75" x14ac:dyDescent="0.2">
      <c r="A108" s="220" t="e">
        <f>Eingabe!$G$79*(1+(Eingabe!$G$104/100))^Berechnungen!#REF!</f>
        <v>#REF!</v>
      </c>
    </row>
    <row r="109" spans="1:8" ht="12.75" x14ac:dyDescent="0.2">
      <c r="A109" s="220" t="e">
        <f>Eingabe!$G$79*(1+(Eingabe!$G$104/100))^Berechnungen!#REF!</f>
        <v>#REF!</v>
      </c>
    </row>
    <row r="110" spans="1:8" ht="12.75" x14ac:dyDescent="0.2">
      <c r="A110" s="220" t="e">
        <f>Eingabe!$G$79*(1+(Eingabe!$G$104/100))^Berechnungen!#REF!</f>
        <v>#REF!</v>
      </c>
    </row>
    <row r="111" spans="1:8" ht="12.75" x14ac:dyDescent="0.2">
      <c r="A111" s="220" t="e">
        <f>Eingabe!$G$79*(1+(Eingabe!$G$104/100))^Berechnungen!#REF!</f>
        <v>#REF!</v>
      </c>
    </row>
    <row r="112" spans="1:8" ht="12.75" x14ac:dyDescent="0.2">
      <c r="A112" s="220" t="e">
        <f>Eingabe!$G$79*(1+(Eingabe!$G$104/100))^Berechnungen!#REF!</f>
        <v>#REF!</v>
      </c>
    </row>
    <row r="113" spans="1:1" ht="12.75" x14ac:dyDescent="0.2">
      <c r="A113" s="220" t="e">
        <f>Eingabe!$G$79*(1+(Eingabe!$G$104/100))^Berechnungen!#REF!</f>
        <v>#REF!</v>
      </c>
    </row>
    <row r="114" spans="1:1" ht="12.75" x14ac:dyDescent="0.2">
      <c r="A114" s="220" t="e">
        <f>Eingabe!$G$79*(1+(Eingabe!$G$104/100))^Berechnungen!#REF!</f>
        <v>#REF!</v>
      </c>
    </row>
    <row r="115" spans="1:1" ht="12.75" x14ac:dyDescent="0.2">
      <c r="A115" s="220" t="e">
        <f>Eingabe!$G$79*(1+(Eingabe!$G$104/100))^Berechnungen!#REF!</f>
        <v>#REF!</v>
      </c>
    </row>
    <row r="116" spans="1:1" ht="12.75" x14ac:dyDescent="0.2">
      <c r="A116" s="220" t="e">
        <f>Eingabe!$G$79*(1+(Eingabe!$G$104/100))^Berechnungen!#REF!</f>
        <v>#REF!</v>
      </c>
    </row>
    <row r="117" spans="1:1" ht="12.75" x14ac:dyDescent="0.2">
      <c r="A117" s="220" t="e">
        <f>Eingabe!$G$79*(1+(Eingabe!$G$104/100))^Berechnungen!#REF!</f>
        <v>#REF!</v>
      </c>
    </row>
    <row r="118" spans="1:1" ht="12.75" x14ac:dyDescent="0.2">
      <c r="A118" s="220" t="e">
        <f>Eingabe!$G$79*(1+(Eingabe!$G$104/100))^Berechnungen!#REF!</f>
        <v>#REF!</v>
      </c>
    </row>
    <row r="119" spans="1:1" ht="12.75" x14ac:dyDescent="0.2">
      <c r="A119" s="220" t="e">
        <f>Eingabe!$G$79*(1+(Eingabe!$G$104/100))^Berechnungen!#REF!</f>
        <v>#REF!</v>
      </c>
    </row>
    <row r="120" spans="1:1" ht="12.75" x14ac:dyDescent="0.2">
      <c r="A120" s="220" t="e">
        <f>Eingabe!$G$79*(1+(Eingabe!$G$104/100))^Berechnungen!#REF!</f>
        <v>#REF!</v>
      </c>
    </row>
    <row r="121" spans="1:1" ht="12.75" x14ac:dyDescent="0.2">
      <c r="A121" s="220" t="e">
        <f>Eingabe!$G$79*(1+(Eingabe!$G$104/100))^Berechnungen!#REF!</f>
        <v>#REF!</v>
      </c>
    </row>
    <row r="122" spans="1:1" ht="12.75" x14ac:dyDescent="0.2">
      <c r="A122" s="220" t="e">
        <f>Eingabe!$G$79*(1+(Eingabe!$G$104/100))^Berechnungen!#REF!</f>
        <v>#REF!</v>
      </c>
    </row>
    <row r="123" spans="1:1" ht="12.75" x14ac:dyDescent="0.2">
      <c r="A123" s="220" t="e">
        <f>Eingabe!$G$79*(1+(Eingabe!$G$104/100))^Berechnungen!#REF!</f>
        <v>#REF!</v>
      </c>
    </row>
    <row r="124" spans="1:1" ht="12.75" x14ac:dyDescent="0.2">
      <c r="A124" s="220" t="e">
        <f>Eingabe!$G$79*(1+(Eingabe!$G$104/100))^Berechnungen!#REF!</f>
        <v>#REF!</v>
      </c>
    </row>
    <row r="125" spans="1:1" ht="12.75" x14ac:dyDescent="0.2">
      <c r="A125" s="220" t="e">
        <f>Eingabe!$G$79*(1+(Eingabe!$G$104/100))^Berechnungen!#REF!</f>
        <v>#REF!</v>
      </c>
    </row>
    <row r="126" spans="1:1" ht="12.75" x14ac:dyDescent="0.2">
      <c r="A126" s="220" t="e">
        <f>Eingabe!$G$79*(1+(Eingabe!$G$104/100))^Berechnungen!#REF!</f>
        <v>#REF!</v>
      </c>
    </row>
  </sheetData>
  <sheetProtection selectLockedCells="1"/>
  <mergeCells count="1">
    <mergeCell ref="E1:U1"/>
  </mergeCells>
  <phoneticPr fontId="0" type="noConversion"/>
  <hyperlinks>
    <hyperlink ref="E1" r:id="rId1"/>
  </hyperlinks>
  <pageMargins left="0.78740157480314965" right="0.78740157480314965" top="0.98425196850393704" bottom="0.98425196850393704" header="0.51181102362204722" footer="0.51181102362204722"/>
  <pageSetup paperSize="9" scale="50" orientation="landscape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16</vt:i4>
      </vt:variant>
    </vt:vector>
  </HeadingPairs>
  <TitlesOfParts>
    <vt:vector size="25" baseType="lpstr">
      <vt:lpstr>Aktualisierungen</vt:lpstr>
      <vt:lpstr>Erläuterungen</vt:lpstr>
      <vt:lpstr>Eingabe</vt:lpstr>
      <vt:lpstr>Ausrichtung</vt:lpstr>
      <vt:lpstr>Berechnungen</vt:lpstr>
      <vt:lpstr>Förderungen</vt:lpstr>
      <vt:lpstr>Wetterdaten</vt:lpstr>
      <vt:lpstr>PLZ-Zuordnung</vt:lpstr>
      <vt:lpstr>Strompreis</vt:lpstr>
      <vt:lpstr>Aktualisierungen!Druckbereich</vt:lpstr>
      <vt:lpstr>Ausrichtung!Druckbereich</vt:lpstr>
      <vt:lpstr>Berechnungen!Druckbereich</vt:lpstr>
      <vt:lpstr>Eingabe!Druckbereich</vt:lpstr>
      <vt:lpstr>Erläuterungen!Druckbereich</vt:lpstr>
      <vt:lpstr>Förderungen!Druckbereich</vt:lpstr>
      <vt:lpstr>'PLZ-Zuordnung'!Druckbereich</vt:lpstr>
      <vt:lpstr>Strompreis!Druckbereich</vt:lpstr>
      <vt:lpstr>Wetterdaten!Druckbereich</vt:lpstr>
      <vt:lpstr>Aktualisierungen!OLE_LINK1</vt:lpstr>
      <vt:lpstr>Aktualisierungen!OLE_LINK15</vt:lpstr>
      <vt:lpstr>Förderungen!OLE_LINK17</vt:lpstr>
      <vt:lpstr>Aktualisierungen!OLE_LINK3</vt:lpstr>
      <vt:lpstr>Erläuterungen!OLE_LINK3</vt:lpstr>
      <vt:lpstr>Erläuterungen!OLE_LINK4</vt:lpstr>
      <vt:lpstr>Erläuterungen!OLE_LINK8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Rehbogen Alexander</cp:lastModifiedBy>
  <cp:lastPrinted>2012-04-17T16:05:36Z</cp:lastPrinted>
  <dcterms:created xsi:type="dcterms:W3CDTF">1996-10-17T05:27:31Z</dcterms:created>
  <dcterms:modified xsi:type="dcterms:W3CDTF">2012-06-06T07:59:34Z</dcterms:modified>
</cp:coreProperties>
</file>